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activeTab="1"/>
  </bookViews>
  <sheets>
    <sheet name="QCI" sheetId="1" r:id="rId1"/>
    <sheet name="CronogFF" sheetId="2" r:id="rId2"/>
    <sheet name="Controle" sheetId="3" r:id="rId3"/>
  </sheets>
  <externalReferences>
    <externalReference r:id="rId6"/>
    <externalReference r:id="rId7"/>
    <externalReference r:id="rId8"/>
  </externalReferences>
  <definedNames>
    <definedName name="_xlnm.Print_Area" localSheetId="2">'Controle'!$B$2:$DC$131</definedName>
    <definedName name="_xlnm.Print_Area" localSheetId="1">'CronogFF'!$B$2:$CY$48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<sst xmlns="http://schemas.openxmlformats.org/spreadsheetml/2006/main" count="375" uniqueCount="102">
  <si>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</si>
  <si>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</si>
  <si>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</si>
  <si>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</si>
  <si>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</si>
  <si>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</si>
  <si>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</si>
  <si>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</si>
  <si>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</si>
  <si>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</si>
  <si>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</si>
  <si>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</si>
  <si>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</si>
  <si>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</si>
  <si>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</si>
  <si>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</si>
  <si>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</si>
  <si>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</si>
  <si>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</si>
  <si>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</si>
  <si>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</si>
  <si>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</si>
  <si>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</si>
  <si>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</si>
  <si>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</si>
  <si>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</si>
  <si>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</si>
  <si>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</si>
  <si>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</si>
  <si>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</si>
  <si>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</si>
  <si>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</si>
  <si>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</si>
  <si>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</si>
  <si>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</si>
  <si>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</si>
  <si>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</si>
  <si>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</si>
  <si>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</si>
  <si>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</si>
  <si>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</si>
  <si>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</si>
  <si>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</si>
  <si>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</si>
  <si>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</si>
  <si>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</si>
  <si>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</si>
  <si>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</si>
  <si>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</si>
  <si>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</si>
  <si>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</si>
  <si>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</si>
  <si>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</si>
  <si>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</si>
  <si>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</si>
  <si>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</si>
  <si>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</si>
  <si>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</si>
  <si>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</si>
  <si>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</si>
  <si>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</si>
  <si>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</si>
  <si>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</si>
  <si>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</si>
  <si>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</si>
  <si>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</si>
  <si>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</si>
  <si>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</si>
  <si>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</si>
  <si>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</si>
  <si>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</si>
  <si>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</si>
  <si>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</si>
  <si>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</si>
  <si>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</si>
  <si>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</si>
  <si>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</si>
  <si>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</si>
  <si>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</si>
  <si>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</si>
  <si>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</si>
  <si>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</si>
  <si>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</si>
  <si>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CRONOGRAMA FÍSICO - FINANCEIRO</t>
  </si>
  <si>
    <t>PREFEITURA</t>
  </si>
  <si>
    <t>ALVINLANDIA/SP</t>
  </si>
  <si>
    <t>X</t>
  </si>
  <si>
    <t>PAVIMENTAÇÃO CBUQ</t>
  </si>
  <si>
    <t>RECAPEAMENTO ASFALTICO</t>
  </si>
  <si>
    <t>CALÇADA DE PASSEIO</t>
  </si>
  <si>
    <t>SINALIZAÇÃO VIARIA</t>
  </si>
  <si>
    <t>DRENAGEM</t>
  </si>
  <si>
    <t>EF</t>
  </si>
  <si>
    <t>FIN</t>
  </si>
  <si>
    <t>2585-804178/2014</t>
  </si>
  <si>
    <t>Pavimentação e recapeamento asfaltico, guia sarjeta/ calçada</t>
  </si>
  <si>
    <t>PLANEJAMENTO URBANO</t>
  </si>
  <si>
    <t>ALVINLANDIA, 09 de MAIO de 2017</t>
  </si>
  <si>
    <t>ABIGAIL CATELI DIAS</t>
  </si>
  <si>
    <t>MEDIDO ATÉ O PERIODO</t>
  </si>
  <si>
    <t>JÁ EXECUTADO</t>
  </si>
  <si>
    <t>RECONSTRUÇÃO DO SISTEMA VIÁRIO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</si>
</sst>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[$-416]dddd\,\ d&quot; de &quot;mmmm&quot; de &quot;yyyy"/>
    <numFmt numFmtId="180" formatCode="0.0"/>
    <numFmt numFmtId="181" formatCode="d/m/yy;@"/>
    <numFmt numFmtId="182" formatCode="0.000%"/>
    <numFmt numFmtId="183" formatCode="_(* #,##0.000_);_(* \(#,##0.000\);_(* &quot;-&quot;??_);_(@_)"/>
    <numFmt numFmtId="184" formatCode="_(* #,##0.0000_);_(* \(#,##0.0000\);_(* &quot;-&quot;??_);_(@_)"/>
    <numFmt numFmtId="185" formatCode="dd/mm/yy;@"/>
    <numFmt numFmtId="186" formatCode="0.0000%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#,##0.0_);\(#,##0.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0"/>
    </font>
    <font>
      <sz val="8"/>
      <color indexed="12"/>
      <name val="Arial"/>
      <family val="0"/>
    </font>
    <font>
      <b/>
      <sz val="8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71" fontId="10" fillId="0" borderId="0" xfId="62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10" fillId="0" borderId="0" xfId="6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32" borderId="12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1" fontId="5" fillId="0" borderId="25" xfId="62" applyFon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/>
    </xf>
    <xf numFmtId="171" fontId="2" fillId="0" borderId="27" xfId="62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1" fontId="5" fillId="0" borderId="16" xfId="62" applyFont="1" applyFill="1" applyBorder="1" applyAlignment="1" applyProtection="1">
      <alignment horizontal="right" vertical="center"/>
      <protection/>
    </xf>
    <xf numFmtId="2" fontId="2" fillId="0" borderId="16" xfId="51" applyNumberFormat="1" applyFont="1" applyFill="1" applyBorder="1" applyAlignment="1" applyProtection="1">
      <alignment horizontal="right" vertical="center"/>
      <protection/>
    </xf>
    <xf numFmtId="1" fontId="9" fillId="0" borderId="16" xfId="51" applyNumberFormat="1" applyFont="1" applyFill="1" applyBorder="1" applyAlignment="1" applyProtection="1">
      <alignment horizontal="center" vertical="center"/>
      <protection/>
    </xf>
    <xf numFmtId="171" fontId="2" fillId="0" borderId="16" xfId="62" applyFont="1" applyFill="1" applyBorder="1" applyAlignment="1" applyProtection="1">
      <alignment horizontal="right" vertical="center"/>
      <protection/>
    </xf>
    <xf numFmtId="2" fontId="2" fillId="34" borderId="28" xfId="51" applyNumberFormat="1" applyFont="1" applyFill="1" applyBorder="1" applyAlignment="1" applyProtection="1">
      <alignment horizontal="right" vertical="center"/>
      <protection/>
    </xf>
    <xf numFmtId="2" fontId="2" fillId="33" borderId="29" xfId="51" applyNumberFormat="1" applyFont="1" applyFill="1" applyBorder="1" applyAlignment="1" applyProtection="1">
      <alignment horizontal="right" vertical="center"/>
      <protection/>
    </xf>
    <xf numFmtId="2" fontId="2" fillId="33" borderId="21" xfId="51" applyNumberFormat="1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3" borderId="15" xfId="0" applyFont="1" applyFill="1" applyBorder="1" applyAlignment="1" applyProtection="1" quotePrefix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1" fontId="2" fillId="0" borderId="12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1" fontId="2" fillId="32" borderId="30" xfId="62" applyFont="1" applyFill="1" applyBorder="1" applyAlignment="1" applyProtection="1">
      <alignment horizontal="right" vertical="center"/>
      <protection locked="0"/>
    </xf>
    <xf numFmtId="171" fontId="2" fillId="0" borderId="30" xfId="62" applyFont="1" applyFill="1" applyBorder="1" applyAlignment="1" applyProtection="1">
      <alignment horizontal="right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1" fontId="7" fillId="4" borderId="18" xfId="0" applyNumberFormat="1" applyFont="1" applyFill="1" applyBorder="1" applyAlignment="1" applyProtection="1">
      <alignment horizontal="center" vertical="center"/>
      <protection/>
    </xf>
    <xf numFmtId="181" fontId="7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1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 quotePrefix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1" fontId="7" fillId="4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 locked="0"/>
    </xf>
    <xf numFmtId="0" fontId="0" fillId="32" borderId="13" xfId="0" applyFill="1" applyBorder="1" applyAlignment="1">
      <alignment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5" fontId="7" fillId="32" borderId="14" xfId="0" applyNumberFormat="1" applyFont="1" applyFill="1" applyBorder="1" applyAlignment="1" applyProtection="1">
      <alignment horizontal="left" vertical="center"/>
      <protection locked="0"/>
    </xf>
    <xf numFmtId="185" fontId="7" fillId="36" borderId="14" xfId="0" applyNumberFormat="1" applyFont="1" applyFill="1" applyBorder="1" applyAlignment="1" applyProtection="1">
      <alignment horizontal="center" vertical="center"/>
      <protection locked="0"/>
    </xf>
    <xf numFmtId="171" fontId="5" fillId="38" borderId="0" xfId="62" applyFont="1" applyFill="1" applyBorder="1" applyAlignment="1" applyProtection="1">
      <alignment horizontal="right" vertical="center"/>
      <protection/>
    </xf>
    <xf numFmtId="2" fontId="2" fillId="38" borderId="0" xfId="51" applyNumberFormat="1" applyFont="1" applyFill="1" applyBorder="1" applyAlignment="1" applyProtection="1">
      <alignment horizontal="right" vertical="center"/>
      <protection/>
    </xf>
    <xf numFmtId="1" fontId="9" fillId="38" borderId="0" xfId="51" applyNumberFormat="1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5" fillId="32" borderId="32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left" vertical="center"/>
      <protection/>
    </xf>
    <xf numFmtId="10" fontId="2" fillId="38" borderId="24" xfId="51" applyNumberFormat="1" applyFont="1" applyFill="1" applyBorder="1" applyAlignment="1" applyProtection="1">
      <alignment horizontal="right" vertical="center"/>
      <protection/>
    </xf>
    <xf numFmtId="10" fontId="2" fillId="38" borderId="24" xfId="62" applyNumberFormat="1" applyFont="1" applyFill="1" applyBorder="1" applyAlignment="1" applyProtection="1">
      <alignment horizontal="right" vertical="center"/>
      <protection/>
    </xf>
    <xf numFmtId="10" fontId="2" fillId="38" borderId="19" xfId="51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10" fillId="0" borderId="16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 applyProtection="1">
      <alignment horizontal="righ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8" fillId="4" borderId="33" xfId="0" applyFont="1" applyFill="1" applyBorder="1" applyAlignment="1" applyProtection="1">
      <alignment vertical="center"/>
      <protection/>
    </xf>
    <xf numFmtId="0" fontId="8" fillId="4" borderId="21" xfId="0" applyFont="1" applyFill="1" applyBorder="1" applyAlignment="1" applyProtection="1">
      <alignment vertical="center"/>
      <protection/>
    </xf>
    <xf numFmtId="171" fontId="2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2" fillId="0" borderId="21" xfId="51" applyNumberFormat="1" applyFont="1" applyFill="1" applyBorder="1" applyAlignment="1" applyProtection="1">
      <alignment horizontal="right" vertical="center"/>
      <protection/>
    </xf>
    <xf numFmtId="171" fontId="5" fillId="0" borderId="21" xfId="62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1" fontId="2" fillId="34" borderId="23" xfId="62" applyFont="1" applyFill="1" applyBorder="1" applyAlignment="1" applyProtection="1">
      <alignment horizontal="right" vertical="center"/>
      <protection/>
    </xf>
    <xf numFmtId="171" fontId="2" fillId="34" borderId="24" xfId="62" applyFont="1" applyFill="1" applyBorder="1" applyAlignment="1" applyProtection="1">
      <alignment horizontal="right" vertical="center"/>
      <protection/>
    </xf>
    <xf numFmtId="171" fontId="5" fillId="34" borderId="34" xfId="62" applyFont="1" applyFill="1" applyBorder="1" applyAlignment="1" applyProtection="1">
      <alignment horizontal="right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34" borderId="22" xfId="51" applyNumberFormat="1" applyFont="1" applyFill="1" applyBorder="1" applyAlignment="1" applyProtection="1">
      <alignment horizontal="right" vertical="center"/>
      <protection/>
    </xf>
    <xf numFmtId="0" fontId="8" fillId="4" borderId="33" xfId="0" applyFont="1" applyFill="1" applyBorder="1" applyAlignment="1" applyProtection="1">
      <alignment horizontal="left" vertical="center"/>
      <protection/>
    </xf>
    <xf numFmtId="0" fontId="5" fillId="4" borderId="35" xfId="0" applyFont="1" applyFill="1" applyBorder="1" applyAlignment="1" applyProtection="1">
      <alignment horizontal="right" vertical="center"/>
      <protection/>
    </xf>
    <xf numFmtId="0" fontId="8" fillId="4" borderId="21" xfId="0" applyFont="1" applyFill="1" applyBorder="1" applyAlignment="1" applyProtection="1">
      <alignment horizontal="left" vertical="center"/>
      <protection/>
    </xf>
    <xf numFmtId="0" fontId="5" fillId="4" borderId="21" xfId="0" applyFont="1" applyFill="1" applyBorder="1" applyAlignment="1" applyProtection="1">
      <alignment horizontal="right" vertical="center"/>
      <protection/>
    </xf>
    <xf numFmtId="171" fontId="2" fillId="34" borderId="33" xfId="62" applyFont="1" applyFill="1" applyBorder="1" applyAlignment="1" applyProtection="1">
      <alignment horizontal="right" vertical="center"/>
      <protection/>
    </xf>
    <xf numFmtId="0" fontId="8" fillId="4" borderId="23" xfId="0" applyFont="1" applyFill="1" applyBorder="1" applyAlignment="1" applyProtection="1">
      <alignment horizontal="center" vertical="center"/>
      <protection/>
    </xf>
    <xf numFmtId="171" fontId="5" fillId="34" borderId="29" xfId="62" applyFont="1" applyFill="1" applyBorder="1" applyAlignment="1" applyProtection="1">
      <alignment horizontal="right" vertical="center"/>
      <protection/>
    </xf>
    <xf numFmtId="0" fontId="5" fillId="4" borderId="19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left" vertical="center"/>
      <protection/>
    </xf>
    <xf numFmtId="0" fontId="8" fillId="4" borderId="38" xfId="0" applyFont="1" applyFill="1" applyBorder="1" applyAlignment="1" applyProtection="1">
      <alignment horizontal="left" vertical="center"/>
      <protection/>
    </xf>
    <xf numFmtId="2" fontId="2" fillId="33" borderId="34" xfId="51" applyNumberFormat="1" applyFont="1" applyFill="1" applyBorder="1" applyAlignment="1" applyProtection="1">
      <alignment horizontal="right" vertical="center"/>
      <protection/>
    </xf>
    <xf numFmtId="2" fontId="2" fillId="33" borderId="35" xfId="51" applyNumberFormat="1" applyFont="1" applyFill="1" applyBorder="1" applyAlignment="1" applyProtection="1">
      <alignment horizontal="right" vertical="center"/>
      <protection/>
    </xf>
    <xf numFmtId="171" fontId="2" fillId="34" borderId="36" xfId="62" applyFont="1" applyFill="1" applyBorder="1" applyAlignment="1" applyProtection="1">
      <alignment horizontal="right" vertical="center"/>
      <protection/>
    </xf>
    <xf numFmtId="171" fontId="2" fillId="34" borderId="37" xfId="62" applyFont="1" applyFill="1" applyBorder="1" applyAlignment="1" applyProtection="1">
      <alignment horizontal="right" vertical="center"/>
      <protection/>
    </xf>
    <xf numFmtId="171" fontId="2" fillId="34" borderId="38" xfId="62" applyFont="1" applyFill="1" applyBorder="1" applyAlignment="1" applyProtection="1">
      <alignment horizontal="right" vertical="center"/>
      <protection/>
    </xf>
    <xf numFmtId="37" fontId="8" fillId="32" borderId="28" xfId="62" applyNumberFormat="1" applyFont="1" applyFill="1" applyBorder="1" applyAlignment="1" applyProtection="1">
      <alignment horizontal="center" vertical="center"/>
      <protection locked="0"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4" borderId="40" xfId="0" applyFont="1" applyFill="1" applyBorder="1" applyAlignment="1" applyProtection="1">
      <alignment horizontal="left" vertical="center"/>
      <protection/>
    </xf>
    <xf numFmtId="0" fontId="8" fillId="4" borderId="41" xfId="0" applyFont="1" applyFill="1" applyBorder="1" applyAlignment="1" applyProtection="1">
      <alignment horizontal="left" vertical="center"/>
      <protection/>
    </xf>
    <xf numFmtId="0" fontId="5" fillId="4" borderId="41" xfId="0" applyFont="1" applyFill="1" applyBorder="1" applyAlignment="1" applyProtection="1">
      <alignment horizontal="right" vertical="center"/>
      <protection/>
    </xf>
    <xf numFmtId="2" fontId="2" fillId="34" borderId="42" xfId="51" applyNumberFormat="1" applyFont="1" applyFill="1" applyBorder="1" applyAlignment="1" applyProtection="1">
      <alignment horizontal="right" vertical="center"/>
      <protection/>
    </xf>
    <xf numFmtId="2" fontId="2" fillId="33" borderId="43" xfId="51" applyNumberFormat="1" applyFont="1" applyFill="1" applyBorder="1" applyAlignment="1" applyProtection="1">
      <alignment horizontal="right" vertical="center"/>
      <protection/>
    </xf>
    <xf numFmtId="2" fontId="2" fillId="33" borderId="41" xfId="51" applyNumberFormat="1" applyFont="1" applyFill="1" applyBorder="1" applyAlignment="1" applyProtection="1">
      <alignment horizontal="right" vertical="center"/>
      <protection/>
    </xf>
    <xf numFmtId="171" fontId="2" fillId="34" borderId="39" xfId="62" applyFont="1" applyFill="1" applyBorder="1" applyAlignment="1" applyProtection="1">
      <alignment horizontal="right" vertical="center"/>
      <protection/>
    </xf>
    <xf numFmtId="171" fontId="2" fillId="34" borderId="44" xfId="62" applyFont="1" applyFill="1" applyBorder="1" applyAlignment="1" applyProtection="1">
      <alignment horizontal="right" vertical="center"/>
      <protection/>
    </xf>
    <xf numFmtId="171" fontId="2" fillId="34" borderId="40" xfId="62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1" fontId="5" fillId="34" borderId="39" xfId="62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left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left" vertical="center"/>
      <protection locked="0"/>
    </xf>
    <xf numFmtId="0" fontId="5" fillId="32" borderId="19" xfId="0" applyFont="1" applyFill="1" applyBorder="1" applyAlignment="1" applyProtection="1">
      <alignment horizontal="left"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5" fillId="32" borderId="12" xfId="51" applyNumberFormat="1" applyFont="1" applyFill="1" applyBorder="1" applyAlignment="1" applyProtection="1">
      <alignment horizontal="center" vertical="center"/>
      <protection locked="0"/>
    </xf>
    <xf numFmtId="171" fontId="5" fillId="32" borderId="12" xfId="62" applyFont="1" applyFill="1" applyBorder="1" applyAlignment="1" applyProtection="1">
      <alignment horizontal="right" vertical="center"/>
      <protection locked="0"/>
    </xf>
    <xf numFmtId="4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38" borderId="12" xfId="0" applyNumberFormat="1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1" fontId="23" fillId="0" borderId="16" xfId="0" applyNumberFormat="1" applyFont="1" applyFill="1" applyBorder="1" applyAlignment="1" applyProtection="1">
      <alignment vertical="center"/>
      <protection/>
    </xf>
    <xf numFmtId="0" fontId="5" fillId="39" borderId="47" xfId="0" applyFont="1" applyFill="1" applyBorder="1" applyAlignment="1" applyProtection="1">
      <alignment horizontal="center" vertical="center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vertical="center"/>
    </xf>
    <xf numFmtId="171" fontId="23" fillId="39" borderId="20" xfId="0" applyNumberFormat="1" applyFont="1" applyFill="1" applyBorder="1" applyAlignment="1">
      <alignment vertical="center"/>
    </xf>
    <xf numFmtId="171" fontId="23" fillId="39" borderId="16" xfId="0" applyNumberFormat="1" applyFont="1" applyFill="1" applyBorder="1" applyAlignment="1">
      <alignment vertical="center"/>
    </xf>
    <xf numFmtId="0" fontId="5" fillId="39" borderId="16" xfId="0" applyFon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9" borderId="13" xfId="0" applyFont="1" applyFill="1" applyBorder="1" applyAlignment="1">
      <alignment vertical="center"/>
    </xf>
    <xf numFmtId="0" fontId="5" fillId="39" borderId="13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2" borderId="21" xfId="0" applyFont="1" applyFill="1" applyBorder="1" applyAlignment="1" applyProtection="1">
      <alignment horizontal="left" vertical="center"/>
      <protection locked="0"/>
    </xf>
    <xf numFmtId="171" fontId="5" fillId="4" borderId="12" xfId="62" applyFont="1" applyFill="1" applyBorder="1" applyAlignment="1" applyProtection="1">
      <alignment horizontal="right" vertical="center"/>
      <protection locked="0"/>
    </xf>
    <xf numFmtId="10" fontId="5" fillId="4" borderId="12" xfId="51" applyNumberFormat="1" applyFont="1" applyFill="1" applyBorder="1" applyAlignment="1" applyProtection="1">
      <alignment horizontal="center" vertical="center"/>
      <protection locked="0"/>
    </xf>
    <xf numFmtId="10" fontId="5" fillId="0" borderId="12" xfId="51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171" fontId="8" fillId="2" borderId="12" xfId="62" applyFont="1" applyFill="1" applyBorder="1" applyAlignment="1" applyProtection="1">
      <alignment horizontal="right"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181" fontId="7" fillId="4" borderId="14" xfId="0" applyNumberFormat="1" applyFont="1" applyFill="1" applyBorder="1" applyAlignment="1" applyProtection="1">
      <alignment horizontal="left" vertical="center"/>
      <protection locked="0"/>
    </xf>
    <xf numFmtId="181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171" fontId="6" fillId="4" borderId="12" xfId="62" applyFont="1" applyFill="1" applyBorder="1" applyAlignment="1" applyProtection="1">
      <alignment horizontal="right" vertical="center"/>
      <protection locked="0"/>
    </xf>
    <xf numFmtId="10" fontId="14" fillId="4" borderId="12" xfId="51" applyNumberFormat="1" applyFont="1" applyFill="1" applyBorder="1" applyAlignment="1" applyProtection="1">
      <alignment horizontal="right" vertical="center"/>
      <protection locked="0"/>
    </xf>
    <xf numFmtId="171" fontId="14" fillId="4" borderId="12" xfId="62" applyFont="1" applyFill="1" applyBorder="1" applyAlignment="1" applyProtection="1">
      <alignment horizontal="right"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171" fontId="6" fillId="4" borderId="30" xfId="62" applyFont="1" applyFill="1" applyBorder="1" applyAlignment="1" applyProtection="1">
      <alignment horizontal="right" vertical="center"/>
      <protection locked="0"/>
    </xf>
    <xf numFmtId="10" fontId="14" fillId="4" borderId="30" xfId="51" applyNumberFormat="1" applyFont="1" applyFill="1" applyBorder="1" applyAlignment="1" applyProtection="1">
      <alignment horizontal="right" vertical="center"/>
      <protection locked="0"/>
    </xf>
    <xf numFmtId="171" fontId="14" fillId="4" borderId="30" xfId="62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171" fontId="6" fillId="33" borderId="31" xfId="62" applyFont="1" applyFill="1" applyBorder="1" applyAlignment="1" applyProtection="1">
      <alignment horizontal="right" vertical="center"/>
      <protection locked="0"/>
    </xf>
    <xf numFmtId="171" fontId="14" fillId="33" borderId="31" xfId="62" applyFont="1" applyFill="1" applyBorder="1" applyAlignment="1" applyProtection="1">
      <alignment horizontal="right" vertical="center"/>
      <protection locked="0"/>
    </xf>
    <xf numFmtId="171" fontId="14" fillId="36" borderId="31" xfId="62" applyFont="1" applyFill="1" applyBorder="1" applyAlignment="1" applyProtection="1">
      <alignment horizontal="right" vertical="center"/>
      <protection locked="0"/>
    </xf>
    <xf numFmtId="171" fontId="14" fillId="4" borderId="31" xfId="62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right" vertical="center"/>
      <protection locked="0"/>
    </xf>
    <xf numFmtId="0" fontId="5" fillId="33" borderId="19" xfId="0" applyFont="1" applyFill="1" applyBorder="1" applyAlignment="1" applyProtection="1">
      <alignment horizontal="right" vertical="center"/>
      <protection locked="0"/>
    </xf>
    <xf numFmtId="171" fontId="14" fillId="36" borderId="12" xfId="62" applyFont="1" applyFill="1" applyBorder="1" applyAlignment="1" applyProtection="1">
      <alignment horizontal="right" vertical="center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4" borderId="50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71" fontId="14" fillId="0" borderId="31" xfId="62" applyFont="1" applyFill="1" applyBorder="1" applyAlignment="1" applyProtection="1">
      <alignment horizontal="right" vertical="center"/>
      <protection locked="0"/>
    </xf>
    <xf numFmtId="171" fontId="14" fillId="0" borderId="12" xfId="62" applyFont="1" applyFill="1" applyBorder="1" applyAlignment="1" applyProtection="1">
      <alignment horizontal="right" vertical="center"/>
      <protection locked="0"/>
    </xf>
    <xf numFmtId="181" fontId="7" fillId="4" borderId="18" xfId="0" applyNumberFormat="1" applyFont="1" applyFill="1" applyBorder="1" applyAlignment="1" applyProtection="1">
      <alignment horizontal="center" vertical="center"/>
      <protection locked="0"/>
    </xf>
    <xf numFmtId="181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171" fontId="5" fillId="4" borderId="34" xfId="62" applyFont="1" applyFill="1" applyBorder="1" applyAlignment="1" applyProtection="1">
      <alignment horizontal="right" vertical="center"/>
      <protection locked="0"/>
    </xf>
    <xf numFmtId="2" fontId="2" fillId="4" borderId="28" xfId="51" applyNumberFormat="1" applyFont="1" applyFill="1" applyBorder="1" applyAlignment="1" applyProtection="1">
      <alignment horizontal="right" vertical="center"/>
      <protection locked="0"/>
    </xf>
    <xf numFmtId="2" fontId="2" fillId="40" borderId="53" xfId="51" applyNumberFormat="1" applyFont="1" applyFill="1" applyBorder="1" applyAlignment="1" applyProtection="1">
      <alignment horizontal="right" vertical="center"/>
      <protection locked="0"/>
    </xf>
    <xf numFmtId="2" fontId="2" fillId="40" borderId="37" xfId="51" applyNumberFormat="1" applyFont="1" applyFill="1" applyBorder="1" applyAlignment="1" applyProtection="1">
      <alignment horizontal="right" vertical="center"/>
      <protection locked="0"/>
    </xf>
    <xf numFmtId="2" fontId="2" fillId="40" borderId="38" xfId="51" applyNumberFormat="1" applyFont="1" applyFill="1" applyBorder="1" applyAlignment="1" applyProtection="1">
      <alignment horizontal="right" vertical="center"/>
      <protection locked="0"/>
    </xf>
    <xf numFmtId="171" fontId="2" fillId="41" borderId="54" xfId="62" applyFont="1" applyFill="1" applyBorder="1" applyAlignment="1" applyProtection="1">
      <alignment horizontal="right" vertical="center"/>
      <protection locked="0"/>
    </xf>
    <xf numFmtId="171" fontId="2" fillId="4" borderId="54" xfId="62" applyFont="1" applyFill="1" applyBorder="1" applyAlignment="1" applyProtection="1">
      <alignment horizontal="right" vertical="center"/>
      <protection locked="0"/>
    </xf>
    <xf numFmtId="171" fontId="2" fillId="4" borderId="51" xfId="62" applyFont="1" applyFill="1" applyBorder="1" applyAlignment="1" applyProtection="1">
      <alignment horizontal="right" vertical="center"/>
      <protection locked="0"/>
    </xf>
    <xf numFmtId="171" fontId="2" fillId="4" borderId="52" xfId="62" applyFont="1" applyFill="1" applyBorder="1" applyAlignment="1" applyProtection="1">
      <alignment horizontal="right" vertical="center"/>
      <protection locked="0"/>
    </xf>
    <xf numFmtId="171" fontId="2" fillId="41" borderId="36" xfId="62" applyFont="1" applyFill="1" applyBorder="1" applyAlignment="1" applyProtection="1">
      <alignment horizontal="right" vertical="center"/>
      <protection locked="0"/>
    </xf>
    <xf numFmtId="171" fontId="2" fillId="4" borderId="37" xfId="62" applyFont="1" applyFill="1" applyBorder="1" applyAlignment="1" applyProtection="1">
      <alignment horizontal="right" vertical="center"/>
      <protection locked="0"/>
    </xf>
    <xf numFmtId="171" fontId="2" fillId="4" borderId="28" xfId="62" applyFont="1" applyFill="1" applyBorder="1" applyAlignment="1" applyProtection="1">
      <alignment horizontal="righ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55" xfId="0" applyFont="1" applyFill="1" applyBorder="1" applyAlignment="1" applyProtection="1">
      <alignment horizontal="left" vertical="center"/>
      <protection locked="0"/>
    </xf>
    <xf numFmtId="0" fontId="5" fillId="39" borderId="56" xfId="0" applyFont="1" applyFill="1" applyBorder="1" applyAlignment="1" applyProtection="1">
      <alignment horizontal="left" vertical="center"/>
      <protection locked="0"/>
    </xf>
    <xf numFmtId="171" fontId="5" fillId="42" borderId="25" xfId="62" applyFont="1" applyFill="1" applyBorder="1" applyAlignment="1" applyProtection="1">
      <alignment horizontal="right" vertical="center"/>
      <protection locked="0"/>
    </xf>
    <xf numFmtId="2" fontId="2" fillId="42" borderId="55" xfId="51" applyNumberFormat="1" applyFont="1" applyFill="1" applyBorder="1" applyAlignment="1" applyProtection="1">
      <alignment horizontal="right" vertical="center"/>
      <protection locked="0"/>
    </xf>
    <xf numFmtId="2" fontId="2" fillId="42" borderId="57" xfId="51" applyNumberFormat="1" applyFont="1" applyFill="1" applyBorder="1" applyAlignment="1" applyProtection="1">
      <alignment horizontal="right" vertical="center"/>
      <protection locked="0"/>
    </xf>
    <xf numFmtId="2" fontId="2" fillId="42" borderId="58" xfId="51" applyNumberFormat="1" applyFont="1" applyFill="1" applyBorder="1" applyAlignment="1" applyProtection="1">
      <alignment horizontal="right" vertical="center"/>
      <protection locked="0"/>
    </xf>
    <xf numFmtId="2" fontId="2" fillId="42" borderId="59" xfId="51" applyNumberFormat="1" applyFont="1" applyFill="1" applyBorder="1" applyAlignment="1" applyProtection="1">
      <alignment horizontal="right" vertical="center"/>
      <protection locked="0"/>
    </xf>
    <xf numFmtId="171" fontId="2" fillId="39" borderId="58" xfId="62" applyFont="1" applyFill="1" applyBorder="1" applyAlignment="1" applyProtection="1">
      <alignment horizontal="right" vertical="center"/>
      <protection locked="0"/>
    </xf>
    <xf numFmtId="171" fontId="2" fillId="39" borderId="59" xfId="62" applyFont="1" applyFill="1" applyBorder="1" applyAlignment="1" applyProtection="1">
      <alignment horizontal="right" vertical="center"/>
      <protection locked="0"/>
    </xf>
    <xf numFmtId="171" fontId="2" fillId="39" borderId="27" xfId="62" applyFont="1" applyFill="1" applyBorder="1" applyAlignment="1" applyProtection="1">
      <alignment horizontal="right" vertical="center"/>
      <protection locked="0"/>
    </xf>
    <xf numFmtId="171" fontId="2" fillId="39" borderId="60" xfId="62" applyFont="1" applyFill="1" applyBorder="1" applyAlignment="1" applyProtection="1">
      <alignment horizontal="right" vertical="center"/>
      <protection locked="0"/>
    </xf>
    <xf numFmtId="171" fontId="2" fillId="39" borderId="61" xfId="62" applyFont="1" applyFill="1" applyBorder="1" applyAlignment="1" applyProtection="1">
      <alignment horizontal="right" vertical="center"/>
      <protection locked="0"/>
    </xf>
    <xf numFmtId="171" fontId="2" fillId="39" borderId="62" xfId="62" applyFont="1" applyFill="1" applyBorder="1" applyAlignment="1" applyProtection="1">
      <alignment horizontal="right" vertical="center"/>
      <protection locked="0"/>
    </xf>
    <xf numFmtId="171" fontId="2" fillId="39" borderId="55" xfId="62" applyFont="1" applyFill="1" applyBorder="1" applyAlignment="1" applyProtection="1">
      <alignment horizontal="righ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32" borderId="56" xfId="0" applyFont="1" applyFill="1" applyBorder="1" applyAlignment="1" applyProtection="1">
      <alignment horizontal="left" vertical="center"/>
      <protection locked="0"/>
    </xf>
    <xf numFmtId="2" fontId="2" fillId="32" borderId="55" xfId="51" applyNumberFormat="1" applyFont="1" applyFill="1" applyBorder="1" applyAlignment="1" applyProtection="1">
      <alignment horizontal="right" vertical="center"/>
      <protection locked="0"/>
    </xf>
    <xf numFmtId="2" fontId="2" fillId="38" borderId="57" xfId="51" applyNumberFormat="1" applyFont="1" applyFill="1" applyBorder="1" applyAlignment="1" applyProtection="1">
      <alignment horizontal="right" vertical="center"/>
      <protection locked="0"/>
    </xf>
    <xf numFmtId="2" fontId="2" fillId="38" borderId="58" xfId="51" applyNumberFormat="1" applyFont="1" applyFill="1" applyBorder="1" applyAlignment="1" applyProtection="1">
      <alignment horizontal="right" vertical="center"/>
      <protection locked="0"/>
    </xf>
    <xf numFmtId="2" fontId="2" fillId="38" borderId="59" xfId="51" applyNumberFormat="1" applyFont="1" applyFill="1" applyBorder="1" applyAlignment="1" applyProtection="1">
      <alignment horizontal="right" vertical="center"/>
      <protection locked="0"/>
    </xf>
    <xf numFmtId="171" fontId="2" fillId="32" borderId="58" xfId="62" applyFont="1" applyFill="1" applyBorder="1" applyAlignment="1" applyProtection="1">
      <alignment horizontal="right" vertical="center"/>
      <protection locked="0"/>
    </xf>
    <xf numFmtId="171" fontId="2" fillId="32" borderId="59" xfId="62" applyFont="1" applyFill="1" applyBorder="1" applyAlignment="1" applyProtection="1">
      <alignment horizontal="right" vertical="center"/>
      <protection locked="0"/>
    </xf>
    <xf numFmtId="171" fontId="2" fillId="32" borderId="57" xfId="62" applyFont="1" applyFill="1" applyBorder="1" applyAlignment="1" applyProtection="1">
      <alignment horizontal="right" vertical="center"/>
      <protection locked="0"/>
    </xf>
    <xf numFmtId="0" fontId="5" fillId="4" borderId="64" xfId="0" applyFont="1" applyFill="1" applyBorder="1" applyAlignment="1" applyProtection="1">
      <alignment horizontal="left" vertical="center"/>
      <protection locked="0"/>
    </xf>
    <xf numFmtId="0" fontId="5" fillId="36" borderId="41" xfId="0" applyFont="1" applyFill="1" applyBorder="1" applyAlignment="1" applyProtection="1">
      <alignment horizontal="left" vertical="center"/>
      <protection locked="0"/>
    </xf>
    <xf numFmtId="171" fontId="5" fillId="43" borderId="43" xfId="62" applyFont="1" applyFill="1" applyBorder="1" applyAlignment="1" applyProtection="1">
      <alignment horizontal="right" vertical="center"/>
      <protection locked="0"/>
    </xf>
    <xf numFmtId="2" fontId="2" fillId="43" borderId="42" xfId="51" applyNumberFormat="1" applyFont="1" applyFill="1" applyBorder="1" applyAlignment="1" applyProtection="1">
      <alignment horizontal="right" vertical="center"/>
      <protection locked="0"/>
    </xf>
    <xf numFmtId="2" fontId="2" fillId="43" borderId="65" xfId="51" applyNumberFormat="1" applyFont="1" applyFill="1" applyBorder="1" applyAlignment="1" applyProtection="1">
      <alignment horizontal="right" vertical="center"/>
      <protection locked="0"/>
    </xf>
    <xf numFmtId="2" fontId="2" fillId="43" borderId="44" xfId="51" applyNumberFormat="1" applyFont="1" applyFill="1" applyBorder="1" applyAlignment="1" applyProtection="1">
      <alignment horizontal="right" vertical="center"/>
      <protection locked="0"/>
    </xf>
    <xf numFmtId="1" fontId="9" fillId="43" borderId="40" xfId="51" applyNumberFormat="1" applyFont="1" applyFill="1" applyBorder="1" applyAlignment="1" applyProtection="1">
      <alignment horizontal="center" vertical="center"/>
      <protection locked="0"/>
    </xf>
    <xf numFmtId="171" fontId="2" fillId="36" borderId="44" xfId="62" applyFont="1" applyFill="1" applyBorder="1" applyAlignment="1" applyProtection="1">
      <alignment horizontal="right" vertical="center"/>
      <protection locked="0"/>
    </xf>
    <xf numFmtId="171" fontId="2" fillId="36" borderId="40" xfId="62" applyFont="1" applyFill="1" applyBorder="1" applyAlignment="1" applyProtection="1">
      <alignment horizontal="right" vertical="center"/>
      <protection locked="0"/>
    </xf>
    <xf numFmtId="171" fontId="2" fillId="36" borderId="42" xfId="62" applyFont="1" applyFill="1" applyBorder="1" applyAlignment="1" applyProtection="1">
      <alignment horizontal="right" vertical="center"/>
      <protection locked="0"/>
    </xf>
    <xf numFmtId="171" fontId="2" fillId="36" borderId="65" xfId="62" applyFont="1" applyFill="1" applyBorder="1" applyAlignment="1" applyProtection="1">
      <alignment horizontal="righ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left" vertical="center"/>
      <protection locked="0"/>
    </xf>
    <xf numFmtId="0" fontId="5" fillId="32" borderId="67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left" vertical="center"/>
      <protection locked="0"/>
    </xf>
    <xf numFmtId="0" fontId="5" fillId="36" borderId="69" xfId="0" applyFont="1" applyFill="1" applyBorder="1" applyAlignment="1" applyProtection="1">
      <alignment horizontal="left" vertical="center"/>
      <protection locked="0"/>
    </xf>
    <xf numFmtId="171" fontId="5" fillId="43" borderId="69" xfId="62" applyFont="1" applyFill="1" applyBorder="1" applyAlignment="1" applyProtection="1">
      <alignment horizontal="right" vertical="center"/>
      <protection locked="0"/>
    </xf>
    <xf numFmtId="2" fontId="2" fillId="43" borderId="70" xfId="51" applyNumberFormat="1" applyFont="1" applyFill="1" applyBorder="1" applyAlignment="1" applyProtection="1">
      <alignment horizontal="right" vertical="center"/>
      <protection locked="0"/>
    </xf>
    <xf numFmtId="2" fontId="2" fillId="43" borderId="71" xfId="51" applyNumberFormat="1" applyFont="1" applyFill="1" applyBorder="1" applyAlignment="1" applyProtection="1">
      <alignment horizontal="right" vertical="center"/>
      <protection locked="0"/>
    </xf>
    <xf numFmtId="2" fontId="2" fillId="43" borderId="72" xfId="51" applyNumberFormat="1" applyFont="1" applyFill="1" applyBorder="1" applyAlignment="1" applyProtection="1">
      <alignment horizontal="right" vertical="center"/>
      <protection locked="0"/>
    </xf>
    <xf numFmtId="1" fontId="9" fillId="43" borderId="73" xfId="51" applyNumberFormat="1" applyFont="1" applyFill="1" applyBorder="1" applyAlignment="1" applyProtection="1">
      <alignment horizontal="center" vertical="center"/>
      <protection locked="0"/>
    </xf>
    <xf numFmtId="171" fontId="2" fillId="36" borderId="72" xfId="62" applyFont="1" applyFill="1" applyBorder="1" applyAlignment="1" applyProtection="1">
      <alignment horizontal="right" vertical="center"/>
      <protection locked="0"/>
    </xf>
    <xf numFmtId="171" fontId="2" fillId="36" borderId="73" xfId="62" applyFont="1" applyFill="1" applyBorder="1" applyAlignment="1" applyProtection="1">
      <alignment horizontal="right" vertical="center"/>
      <protection locked="0"/>
    </xf>
    <xf numFmtId="171" fontId="2" fillId="36" borderId="70" xfId="62" applyFont="1" applyFill="1" applyBorder="1" applyAlignment="1" applyProtection="1">
      <alignment horizontal="right" vertical="center"/>
      <protection locked="0"/>
    </xf>
    <xf numFmtId="171" fontId="2" fillId="36" borderId="71" xfId="62" applyFont="1" applyFill="1" applyBorder="1" applyAlignment="1" applyProtection="1">
      <alignment horizontal="right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5" fillId="4" borderId="74" xfId="0" applyFont="1" applyFill="1" applyBorder="1" applyAlignment="1" applyProtection="1">
      <alignment horizontal="left" vertical="center"/>
      <protection locked="0"/>
    </xf>
    <xf numFmtId="0" fontId="5" fillId="4" borderId="56" xfId="0" applyFont="1" applyFill="1" applyBorder="1" applyAlignment="1" applyProtection="1">
      <alignment horizontal="left" vertical="center"/>
      <protection locked="0"/>
    </xf>
    <xf numFmtId="171" fontId="5" fillId="4" borderId="25" xfId="62" applyFont="1" applyFill="1" applyBorder="1" applyAlignment="1" applyProtection="1">
      <alignment horizontal="right" vertical="center"/>
      <protection locked="0"/>
    </xf>
    <xf numFmtId="2" fontId="2" fillId="4" borderId="55" xfId="51" applyNumberFormat="1" applyFont="1" applyFill="1" applyBorder="1" applyAlignment="1" applyProtection="1">
      <alignment horizontal="right" vertical="center"/>
      <protection locked="0"/>
    </xf>
    <xf numFmtId="2" fontId="2" fillId="4" borderId="75" xfId="51" applyNumberFormat="1" applyFont="1" applyFill="1" applyBorder="1" applyAlignment="1" applyProtection="1">
      <alignment horizontal="right" vertical="center"/>
      <protection locked="0"/>
    </xf>
    <xf numFmtId="2" fontId="2" fillId="4" borderId="60" xfId="51" applyNumberFormat="1" applyFont="1" applyFill="1" applyBorder="1" applyAlignment="1" applyProtection="1">
      <alignment horizontal="right" vertical="center"/>
      <protection locked="0"/>
    </xf>
    <xf numFmtId="2" fontId="2" fillId="4" borderId="76" xfId="51" applyNumberFormat="1" applyFont="1" applyFill="1" applyBorder="1" applyAlignment="1" applyProtection="1">
      <alignment horizontal="right" vertical="center"/>
      <protection locked="0"/>
    </xf>
    <xf numFmtId="171" fontId="2" fillId="4" borderId="60" xfId="62" applyFont="1" applyFill="1" applyBorder="1" applyAlignment="1" applyProtection="1">
      <alignment horizontal="right" vertical="center"/>
      <protection locked="0"/>
    </xf>
    <xf numFmtId="171" fontId="5" fillId="4" borderId="55" xfId="62" applyFont="1" applyFill="1" applyBorder="1" applyAlignment="1" applyProtection="1">
      <alignment horizontal="right" vertical="center"/>
      <protection locked="0"/>
    </xf>
    <xf numFmtId="171" fontId="2" fillId="4" borderId="76" xfId="62" applyFont="1" applyFill="1" applyBorder="1" applyAlignment="1" applyProtection="1">
      <alignment horizontal="right" vertical="center"/>
      <protection locked="0"/>
    </xf>
    <xf numFmtId="171" fontId="5" fillId="4" borderId="77" xfId="62" applyFont="1" applyFill="1" applyBorder="1" applyAlignment="1" applyProtection="1">
      <alignment horizontal="right" vertical="center"/>
      <protection locked="0"/>
    </xf>
    <xf numFmtId="171" fontId="5" fillId="4" borderId="60" xfId="62" applyFont="1" applyFill="1" applyBorder="1" applyAlignment="1" applyProtection="1">
      <alignment horizontal="right" vertical="center"/>
      <protection locked="0"/>
    </xf>
    <xf numFmtId="171" fontId="5" fillId="4" borderId="78" xfId="62" applyFont="1" applyFill="1" applyBorder="1" applyAlignment="1" applyProtection="1">
      <alignment horizontal="right" vertical="center"/>
      <protection locked="0"/>
    </xf>
    <xf numFmtId="171" fontId="5" fillId="4" borderId="76" xfId="62" applyFont="1" applyFill="1" applyBorder="1" applyAlignment="1" applyProtection="1">
      <alignment horizontal="right" vertical="center"/>
      <protection locked="0"/>
    </xf>
    <xf numFmtId="171" fontId="5" fillId="4" borderId="75" xfId="62" applyFont="1" applyFill="1" applyBorder="1" applyAlignment="1" applyProtection="1">
      <alignment horizontal="right" vertical="center"/>
      <protection locked="0"/>
    </xf>
    <xf numFmtId="0" fontId="5" fillId="32" borderId="6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171" fontId="2" fillId="39" borderId="78" xfId="62" applyFont="1" applyFill="1" applyBorder="1" applyAlignment="1" applyProtection="1">
      <alignment horizontal="right" vertical="center"/>
      <protection locked="0"/>
    </xf>
    <xf numFmtId="0" fontId="5" fillId="32" borderId="62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36" borderId="56" xfId="0" applyFont="1" applyFill="1" applyBorder="1" applyAlignment="1" applyProtection="1">
      <alignment horizontal="left" vertical="center"/>
      <protection locked="0"/>
    </xf>
    <xf numFmtId="171" fontId="5" fillId="36" borderId="25" xfId="62" applyFont="1" applyFill="1" applyBorder="1" applyAlignment="1" applyProtection="1">
      <alignment horizontal="right" vertical="center"/>
      <protection locked="0"/>
    </xf>
    <xf numFmtId="2" fontId="2" fillId="36" borderId="55" xfId="51" applyNumberFormat="1" applyFont="1" applyFill="1" applyBorder="1" applyAlignment="1" applyProtection="1">
      <alignment horizontal="right" vertical="center"/>
      <protection locked="0"/>
    </xf>
    <xf numFmtId="2" fontId="2" fillId="43" borderId="58" xfId="51" applyNumberFormat="1" applyFont="1" applyFill="1" applyBorder="1" applyAlignment="1" applyProtection="1">
      <alignment horizontal="right" vertical="center"/>
      <protection locked="0"/>
    </xf>
    <xf numFmtId="2" fontId="2" fillId="43" borderId="59" xfId="51" applyNumberFormat="1" applyFont="1" applyFill="1" applyBorder="1" applyAlignment="1" applyProtection="1">
      <alignment horizontal="right" vertical="center"/>
      <protection locked="0"/>
    </xf>
    <xf numFmtId="171" fontId="2" fillId="36" borderId="58" xfId="62" applyFont="1" applyFill="1" applyBorder="1" applyAlignment="1" applyProtection="1">
      <alignment horizontal="right" vertical="center"/>
      <protection locked="0"/>
    </xf>
    <xf numFmtId="171" fontId="2" fillId="36" borderId="59" xfId="62" applyFont="1" applyFill="1" applyBorder="1" applyAlignment="1" applyProtection="1">
      <alignment horizontal="right" vertical="center"/>
      <protection locked="0"/>
    </xf>
    <xf numFmtId="171" fontId="2" fillId="36" borderId="27" xfId="62" applyFont="1" applyFill="1" applyBorder="1" applyAlignment="1" applyProtection="1">
      <alignment horizontal="right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5" fillId="32" borderId="41" xfId="0" applyFont="1" applyFill="1" applyBorder="1" applyAlignment="1" applyProtection="1">
      <alignment horizontal="left" vertical="center"/>
      <protection locked="0"/>
    </xf>
    <xf numFmtId="171" fontId="5" fillId="38" borderId="43" xfId="62" applyFont="1" applyFill="1" applyBorder="1" applyAlignment="1" applyProtection="1">
      <alignment horizontal="right" vertical="center"/>
      <protection locked="0"/>
    </xf>
    <xf numFmtId="2" fontId="2" fillId="38" borderId="42" xfId="51" applyNumberFormat="1" applyFont="1" applyFill="1" applyBorder="1" applyAlignment="1" applyProtection="1">
      <alignment horizontal="right" vertical="center"/>
      <protection locked="0"/>
    </xf>
    <xf numFmtId="2" fontId="2" fillId="38" borderId="44" xfId="51" applyNumberFormat="1" applyFont="1" applyFill="1" applyBorder="1" applyAlignment="1" applyProtection="1">
      <alignment horizontal="right" vertical="center"/>
      <protection locked="0"/>
    </xf>
    <xf numFmtId="1" fontId="9" fillId="38" borderId="40" xfId="51" applyNumberFormat="1" applyFont="1" applyFill="1" applyBorder="1" applyAlignment="1" applyProtection="1">
      <alignment horizontal="center" vertical="center"/>
      <protection locked="0"/>
    </xf>
    <xf numFmtId="171" fontId="2" fillId="32" borderId="44" xfId="62" applyFont="1" applyFill="1" applyBorder="1" applyAlignment="1" applyProtection="1">
      <alignment horizontal="right" vertical="center"/>
      <protection locked="0"/>
    </xf>
    <xf numFmtId="171" fontId="2" fillId="32" borderId="40" xfId="62" applyFont="1" applyFill="1" applyBorder="1" applyAlignment="1" applyProtection="1">
      <alignment horizontal="right" vertical="center"/>
      <protection locked="0"/>
    </xf>
    <xf numFmtId="171" fontId="2" fillId="32" borderId="42" xfId="62" applyFont="1" applyFill="1" applyBorder="1" applyAlignment="1" applyProtection="1">
      <alignment horizontal="right" vertical="center"/>
      <protection locked="0"/>
    </xf>
    <xf numFmtId="171" fontId="2" fillId="32" borderId="23" xfId="62" applyNumberFormat="1" applyFont="1" applyFill="1" applyBorder="1" applyAlignment="1" applyProtection="1">
      <alignment horizontal="right" vertical="center"/>
      <protection locked="0"/>
    </xf>
    <xf numFmtId="171" fontId="2" fillId="33" borderId="21" xfId="62" applyFont="1" applyFill="1" applyBorder="1" applyAlignment="1" applyProtection="1">
      <alignment horizontal="right" vertical="center"/>
      <protection locked="0"/>
    </xf>
    <xf numFmtId="171" fontId="5" fillId="33" borderId="21" xfId="62" applyFont="1" applyFill="1" applyBorder="1" applyAlignment="1" applyProtection="1">
      <alignment horizontal="right" vertical="center"/>
      <protection locked="0"/>
    </xf>
    <xf numFmtId="171" fontId="5" fillId="33" borderId="19" xfId="62" applyFont="1" applyFill="1" applyBorder="1" applyAlignment="1" applyProtection="1">
      <alignment horizontal="right" vertical="center"/>
      <protection locked="0"/>
    </xf>
    <xf numFmtId="171" fontId="2" fillId="33" borderId="19" xfId="62" applyFont="1" applyFill="1" applyBorder="1" applyAlignment="1" applyProtection="1">
      <alignment horizontal="right" vertical="center"/>
      <protection locked="0"/>
    </xf>
    <xf numFmtId="171" fontId="2" fillId="0" borderId="21" xfId="62" applyFont="1" applyFill="1" applyBorder="1" applyAlignment="1" applyProtection="1">
      <alignment horizontal="right" vertical="center"/>
      <protection locked="0"/>
    </xf>
    <xf numFmtId="171" fontId="5" fillId="0" borderId="21" xfId="62" applyFont="1" applyFill="1" applyBorder="1" applyAlignment="1" applyProtection="1">
      <alignment horizontal="right" vertical="center"/>
      <protection locked="0"/>
    </xf>
    <xf numFmtId="171" fontId="5" fillId="0" borderId="19" xfId="62" applyFont="1" applyFill="1" applyBorder="1" applyAlignment="1" applyProtection="1">
      <alignment horizontal="right" vertical="center"/>
      <protection locked="0"/>
    </xf>
    <xf numFmtId="2" fontId="2" fillId="33" borderId="12" xfId="51" applyNumberFormat="1" applyFont="1" applyFill="1" applyBorder="1" applyAlignment="1" applyProtection="1">
      <alignment horizontal="right" vertical="center"/>
      <protection locked="0"/>
    </xf>
    <xf numFmtId="1" fontId="2" fillId="0" borderId="42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8" xfId="62" applyNumberFormat="1" applyFont="1" applyFill="1" applyBorder="1" applyAlignment="1" applyProtection="1">
      <alignment horizontal="center" vertical="center"/>
      <protection locked="0"/>
    </xf>
    <xf numFmtId="43" fontId="5" fillId="4" borderId="12" xfId="62" applyNumberFormat="1" applyFont="1" applyFill="1" applyBorder="1" applyAlignment="1" applyProtection="1">
      <alignment horizontal="right" vertical="center"/>
      <protection locked="0"/>
    </xf>
    <xf numFmtId="14" fontId="7" fillId="32" borderId="14" xfId="0" applyNumberFormat="1" applyFont="1" applyFill="1" applyBorder="1" applyAlignment="1" applyProtection="1">
      <alignment horizontal="center" vertical="center"/>
      <protection locked="0"/>
    </xf>
    <xf numFmtId="14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 applyProtection="1">
      <alignment horizontal="right" vertical="center"/>
      <protection locked="0"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6" fillId="4" borderId="79" xfId="0" applyFont="1" applyFill="1" applyBorder="1" applyAlignment="1" applyProtection="1">
      <alignment horizontal="left" vertical="center"/>
      <protection locked="0"/>
    </xf>
    <xf numFmtId="0" fontId="6" fillId="4" borderId="80" xfId="0" applyFont="1" applyFill="1" applyBorder="1" applyAlignment="1" applyProtection="1">
      <alignment horizontal="left" vertical="center"/>
      <protection locked="0"/>
    </xf>
    <xf numFmtId="0" fontId="6" fillId="4" borderId="81" xfId="0" applyFont="1" applyFill="1" applyBorder="1" applyAlignment="1" applyProtection="1">
      <alignment horizontal="left" vertical="center"/>
      <protection locked="0"/>
    </xf>
    <xf numFmtId="185" fontId="8" fillId="4" borderId="14" xfId="0" applyNumberFormat="1" applyFont="1" applyFill="1" applyBorder="1" applyAlignment="1" applyProtection="1">
      <alignment horizontal="center" vertical="center"/>
      <protection locked="0"/>
    </xf>
    <xf numFmtId="185" fontId="8" fillId="4" borderId="18" xfId="0" applyNumberFormat="1" applyFont="1" applyFill="1" applyBorder="1" applyAlignment="1" applyProtection="1">
      <alignment horizontal="center" vertical="center"/>
      <protection locked="0"/>
    </xf>
    <xf numFmtId="185" fontId="7" fillId="4" borderId="14" xfId="0" applyNumberFormat="1" applyFont="1" applyFill="1" applyBorder="1" applyAlignment="1" applyProtection="1">
      <alignment horizontal="center" vertical="center"/>
      <protection locked="0"/>
    </xf>
    <xf numFmtId="185" fontId="7" fillId="4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CI%20804178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-%20sistema%20vi&#225;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6">
          <cell r="B6" t="str">
            <v>724227/2009</v>
          </cell>
        </row>
        <row r="15">
          <cell r="Y15">
            <v>84320.5</v>
          </cell>
        </row>
        <row r="18">
          <cell r="C18" t="str">
            <v>PROJETO TÉCNICO SOCIAL</v>
          </cell>
          <cell r="Y18">
            <v>1500</v>
          </cell>
        </row>
        <row r="44">
          <cell r="B44" t="str">
            <v>ALVINLANDIA, 03 de Julho de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C13" t="str">
            <v>RECAPEAMENTO</v>
          </cell>
        </row>
        <row r="19">
          <cell r="C19" t="str">
            <v>SINALIZAÇÃO VIÁRIA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zoomScale="85" zoomScaleNormal="85" zoomScaleSheetLayoutView="100" zoomScalePageLayoutView="0" workbookViewId="0" topLeftCell="A1">
      <selection activeCell="V52" sqref="V52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78</v>
      </c>
    </row>
    <row r="3" spans="11:27" ht="15">
      <c r="K3" s="244" t="s">
        <v>46</v>
      </c>
      <c r="Z3" s="1"/>
      <c r="AA3" s="239" t="s">
        <v>79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62</v>
      </c>
      <c r="P5" s="10"/>
      <c r="Q5" s="10"/>
      <c r="R5" s="10"/>
      <c r="T5" s="131"/>
      <c r="U5" s="7" t="s">
        <v>41</v>
      </c>
      <c r="W5"/>
      <c r="X5"/>
      <c r="Y5"/>
      <c r="Z5" s="8" t="s">
        <v>49</v>
      </c>
      <c r="AA5" s="11"/>
    </row>
    <row r="6" spans="2:27" ht="12.75" customHeight="1">
      <c r="B6" s="466" t="s">
        <v>94</v>
      </c>
      <c r="C6" s="467"/>
      <c r="D6" s="467"/>
      <c r="E6" s="467"/>
      <c r="F6" s="467"/>
      <c r="G6" s="468"/>
      <c r="H6" s="466" t="s">
        <v>84</v>
      </c>
      <c r="I6" s="467"/>
      <c r="J6" s="467"/>
      <c r="K6" s="467"/>
      <c r="L6" s="467"/>
      <c r="M6" s="133"/>
      <c r="N6" s="133"/>
      <c r="O6" s="466" t="s">
        <v>85</v>
      </c>
      <c r="P6" s="467"/>
      <c r="Q6" s="467"/>
      <c r="R6" s="467"/>
      <c r="S6" s="467"/>
      <c r="T6" s="132"/>
      <c r="U6" s="466" t="s">
        <v>95</v>
      </c>
      <c r="V6" s="467"/>
      <c r="W6" s="467"/>
      <c r="X6" s="467"/>
      <c r="Y6" s="468"/>
      <c r="Z6" s="463"/>
      <c r="AA6" s="464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63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52</v>
      </c>
      <c r="E9" s="234"/>
      <c r="F9" s="234"/>
      <c r="G9" s="57"/>
      <c r="H9" s="39"/>
      <c r="I9" s="39"/>
      <c r="J9" s="141" t="s">
        <v>86</v>
      </c>
      <c r="K9" s="57" t="s">
        <v>53</v>
      </c>
      <c r="L9" s="57"/>
      <c r="M9" s="6"/>
      <c r="N9" s="6"/>
      <c r="O9" s="469" t="s">
        <v>96</v>
      </c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1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75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72</v>
      </c>
      <c r="N12" s="172"/>
      <c r="O12" s="465"/>
      <c r="P12" s="465"/>
      <c r="Q12" s="465"/>
      <c r="R12" s="465"/>
      <c r="S12" s="465"/>
      <c r="T12" s="465"/>
      <c r="U12" s="465"/>
      <c r="V12" s="465"/>
      <c r="W12" s="465"/>
      <c r="X12" s="172"/>
      <c r="Y12" s="173"/>
      <c r="Z12" s="168"/>
      <c r="AA12" s="166"/>
    </row>
    <row r="13" spans="2:27" ht="12.75" customHeight="1">
      <c r="B13" s="483" t="s">
        <v>14</v>
      </c>
      <c r="C13" s="484"/>
      <c r="D13" s="484"/>
      <c r="E13" s="484"/>
      <c r="F13" s="484"/>
      <c r="G13" s="484"/>
      <c r="H13" s="484"/>
      <c r="I13" s="484"/>
      <c r="J13" s="484"/>
      <c r="K13" s="227"/>
      <c r="L13" s="227"/>
      <c r="M13" s="230"/>
      <c r="N13" s="25"/>
      <c r="O13" s="474" t="str">
        <f>IF(C9&lt;&gt;0,"Financiamento","Repasse")</f>
        <v>Repasse</v>
      </c>
      <c r="P13" s="475"/>
      <c r="Q13" s="475"/>
      <c r="R13" s="476"/>
      <c r="S13" s="480" t="s">
        <v>15</v>
      </c>
      <c r="T13" s="481"/>
      <c r="U13" s="481"/>
      <c r="V13" s="481"/>
      <c r="W13" s="481"/>
      <c r="X13" s="482"/>
      <c r="Y13" s="177" t="s">
        <v>47</v>
      </c>
      <c r="Z13" s="162" t="s">
        <v>48</v>
      </c>
      <c r="AA13" s="167" t="s">
        <v>15</v>
      </c>
    </row>
    <row r="14" spans="2:27" ht="12.75" customHeight="1">
      <c r="B14" s="174" t="s">
        <v>13</v>
      </c>
      <c r="C14" s="485" t="s">
        <v>5</v>
      </c>
      <c r="D14" s="486"/>
      <c r="E14" s="486"/>
      <c r="F14" s="486"/>
      <c r="G14" s="486"/>
      <c r="H14" s="486"/>
      <c r="I14" s="486"/>
      <c r="J14" s="486"/>
      <c r="K14" s="176"/>
      <c r="L14" s="232" t="s">
        <v>80</v>
      </c>
      <c r="M14" s="231" t="s">
        <v>74</v>
      </c>
      <c r="N14" s="229" t="s">
        <v>73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56</v>
      </c>
      <c r="T14" s="164" t="s">
        <v>20</v>
      </c>
      <c r="U14" s="163" t="s">
        <v>55</v>
      </c>
      <c r="V14" s="165" t="s">
        <v>57</v>
      </c>
      <c r="W14" s="163" t="s">
        <v>55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87</v>
      </c>
      <c r="D15" s="286"/>
      <c r="E15" s="286"/>
      <c r="F15" s="286"/>
      <c r="G15" s="286"/>
      <c r="H15" s="286"/>
      <c r="I15" s="286"/>
      <c r="J15" s="286"/>
      <c r="K15" s="250"/>
      <c r="L15" s="248"/>
      <c r="M15" s="249"/>
      <c r="N15" s="250"/>
      <c r="O15" s="287">
        <f aca="true" t="shared" si="0" ref="O15:O26">R15*Y15</f>
        <v>41026.563733188</v>
      </c>
      <c r="P15" s="251"/>
      <c r="Q15" s="251"/>
      <c r="R15" s="252">
        <v>0.9983478</v>
      </c>
      <c r="S15" s="287">
        <f aca="true" t="shared" si="1" ref="S15:S39">U15*Y15</f>
        <v>67.8962668119997</v>
      </c>
      <c r="T15" s="253"/>
      <c r="U15" s="288">
        <f>1-R15-W15</f>
        <v>0.0016521999999999926</v>
      </c>
      <c r="V15" s="287">
        <f aca="true" t="shared" si="2" ref="V15:V39">Y15*W15</f>
        <v>0</v>
      </c>
      <c r="W15" s="252"/>
      <c r="X15" s="289">
        <f>IF(Y15&lt;&gt;0,1-R15,0)</f>
        <v>0.0016521999999999926</v>
      </c>
      <c r="Y15" s="253">
        <v>41094.46</v>
      </c>
      <c r="Z15" s="254" t="s">
        <v>92</v>
      </c>
      <c r="AA15" s="255" t="s">
        <v>93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">
        <v>88</v>
      </c>
      <c r="D16" s="286"/>
      <c r="E16" s="286"/>
      <c r="F16" s="286"/>
      <c r="G16" s="286"/>
      <c r="H16" s="286"/>
      <c r="I16" s="286"/>
      <c r="J16" s="286"/>
      <c r="K16" s="250"/>
      <c r="L16" s="248"/>
      <c r="M16" s="249"/>
      <c r="N16" s="250"/>
      <c r="O16" s="287">
        <f t="shared" si="0"/>
        <v>139852.6311494</v>
      </c>
      <c r="P16" s="251"/>
      <c r="Q16" s="251"/>
      <c r="R16" s="252">
        <v>0.998348</v>
      </c>
      <c r="S16" s="287">
        <f t="shared" si="1"/>
        <v>231.41885059999814</v>
      </c>
      <c r="T16" s="253"/>
      <c r="U16" s="288">
        <f>1-R16-W16</f>
        <v>0.0016519999999999868</v>
      </c>
      <c r="V16" s="287">
        <f t="shared" si="2"/>
        <v>0</v>
      </c>
      <c r="W16" s="252"/>
      <c r="X16" s="289">
        <f>IF(Y16&lt;&gt;0,1-R16,0)</f>
        <v>0.0016519999999999868</v>
      </c>
      <c r="Y16" s="253">
        <v>140084.05</v>
      </c>
      <c r="Z16" s="254" t="s">
        <v>92</v>
      </c>
      <c r="AA16" s="255" t="s">
        <v>93</v>
      </c>
      <c r="AB16" s="256">
        <f aca="true" t="shared" si="3" ref="AB16:AB37">IF(M16=1,"ERRO - VALOR SUPERA LIMITE",IF(N16=1,"ERRO - VALOR INFERIOR AO ESTABELECIDO",""))</f>
      </c>
    </row>
    <row r="17" spans="2:28" s="257" customFormat="1" ht="12.75" customHeight="1">
      <c r="B17" s="246">
        <v>3</v>
      </c>
      <c r="C17" s="247" t="s">
        <v>89</v>
      </c>
      <c r="D17" s="286"/>
      <c r="E17" s="286"/>
      <c r="F17" s="286"/>
      <c r="G17" s="286"/>
      <c r="H17" s="286"/>
      <c r="I17" s="286"/>
      <c r="J17" s="286"/>
      <c r="K17" s="250"/>
      <c r="L17" s="248"/>
      <c r="M17" s="249"/>
      <c r="N17" s="250"/>
      <c r="O17" s="287">
        <f t="shared" si="0"/>
        <v>26869.887493799997</v>
      </c>
      <c r="P17" s="251"/>
      <c r="Q17" s="251"/>
      <c r="R17" s="252">
        <v>0.998348</v>
      </c>
      <c r="S17" s="287">
        <f aca="true" t="shared" si="4" ref="S17:S26">U17*Y17</f>
        <v>44.462506199999645</v>
      </c>
      <c r="T17" s="253"/>
      <c r="U17" s="288">
        <f>1-R17-W17</f>
        <v>0.0016519999999999868</v>
      </c>
      <c r="V17" s="287">
        <f aca="true" t="shared" si="5" ref="V17:V25">Y17*W17</f>
        <v>0</v>
      </c>
      <c r="W17" s="252"/>
      <c r="X17" s="289">
        <f>IF(Y17&lt;&gt;0,1-R17,0)</f>
        <v>0.0016519999999999868</v>
      </c>
      <c r="Y17" s="253">
        <v>26914.35</v>
      </c>
      <c r="Z17" s="254" t="s">
        <v>92</v>
      </c>
      <c r="AA17" s="255" t="s">
        <v>93</v>
      </c>
      <c r="AB17" s="256" t="e">
        <f>IF(#REF!=1,"ERRO - VALOR SUPERA LIMITE",IF(#REF!=1,"ERRO - VALOR INFERIOR AO ESTABELECIDO",""))</f>
        <v>#REF!</v>
      </c>
    </row>
    <row r="18" spans="2:28" s="257" customFormat="1" ht="12.75" customHeight="1">
      <c r="B18" s="246">
        <v>4</v>
      </c>
      <c r="C18" s="247" t="s">
        <v>90</v>
      </c>
      <c r="D18" s="286"/>
      <c r="E18" s="286"/>
      <c r="F18" s="286"/>
      <c r="G18" s="286"/>
      <c r="H18" s="286"/>
      <c r="I18" s="286"/>
      <c r="J18" s="286"/>
      <c r="K18" s="250"/>
      <c r="L18" s="248"/>
      <c r="M18" s="249"/>
      <c r="N18" s="250"/>
      <c r="O18" s="287">
        <f t="shared" si="0"/>
        <v>1896.12242248</v>
      </c>
      <c r="P18" s="251"/>
      <c r="Q18" s="251"/>
      <c r="R18" s="252">
        <v>0.998348</v>
      </c>
      <c r="S18" s="287">
        <f t="shared" si="4"/>
        <v>3.137577519999975</v>
      </c>
      <c r="T18" s="253"/>
      <c r="U18" s="288">
        <f>1-R18-W18</f>
        <v>0.0016519999999999868</v>
      </c>
      <c r="V18" s="287">
        <f t="shared" si="5"/>
        <v>0</v>
      </c>
      <c r="W18" s="252"/>
      <c r="X18" s="289">
        <f>IF(Y18&lt;&gt;0,1-R18,0)</f>
        <v>0.0016519999999999868</v>
      </c>
      <c r="Y18" s="253">
        <v>1899.26</v>
      </c>
      <c r="Z18" s="254" t="s">
        <v>92</v>
      </c>
      <c r="AA18" s="255" t="s">
        <v>93</v>
      </c>
      <c r="AB18" s="256">
        <f aca="true" t="shared" si="6" ref="AB18:AB25">IF(M17=1,"ERRO - VALOR SUPERA LIMITE",IF(N17=1,"ERRO - VALOR INFERIOR AO ESTABELECIDO",""))</f>
      </c>
    </row>
    <row r="19" spans="2:28" s="257" customFormat="1" ht="12.75" customHeight="1">
      <c r="B19" s="246">
        <v>5</v>
      </c>
      <c r="C19" s="247" t="s">
        <v>91</v>
      </c>
      <c r="D19" s="286"/>
      <c r="E19" s="286"/>
      <c r="F19" s="286"/>
      <c r="G19" s="286"/>
      <c r="H19" s="286"/>
      <c r="I19" s="286"/>
      <c r="J19" s="286"/>
      <c r="K19" s="250"/>
      <c r="L19" s="248"/>
      <c r="M19" s="249"/>
      <c r="N19" s="250"/>
      <c r="O19" s="287">
        <f t="shared" si="0"/>
        <v>32078.99780384</v>
      </c>
      <c r="P19" s="251"/>
      <c r="Q19" s="251"/>
      <c r="R19" s="252">
        <v>0.998348</v>
      </c>
      <c r="S19" s="287">
        <f t="shared" si="4"/>
        <v>53.082196159999576</v>
      </c>
      <c r="T19" s="253"/>
      <c r="U19" s="288">
        <f>1-R19-W19</f>
        <v>0.0016519999999999868</v>
      </c>
      <c r="V19" s="287">
        <f t="shared" si="5"/>
        <v>0</v>
      </c>
      <c r="W19" s="252"/>
      <c r="X19" s="289">
        <f>IF(Y19&lt;&gt;0,1-R19,0)</f>
        <v>0.0016519999999999868</v>
      </c>
      <c r="Y19" s="253">
        <v>32132.08</v>
      </c>
      <c r="Z19" s="254" t="s">
        <v>92</v>
      </c>
      <c r="AA19" s="258" t="s">
        <v>93</v>
      </c>
      <c r="AB19" s="256">
        <f t="shared" si="6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>
        <f>R20*Y20</f>
        <v>0</v>
      </c>
      <c r="P20" s="251"/>
      <c r="Q20" s="251"/>
      <c r="R20" s="252"/>
      <c r="S20" s="287">
        <f t="shared" si="4"/>
        <v>0</v>
      </c>
      <c r="T20" s="253"/>
      <c r="U20" s="288"/>
      <c r="V20" s="287">
        <f t="shared" si="5"/>
        <v>0</v>
      </c>
      <c r="W20" s="252"/>
      <c r="X20" s="289"/>
      <c r="Y20" s="253"/>
      <c r="Z20" s="254"/>
      <c r="AA20" s="258"/>
      <c r="AB20" s="256">
        <f t="shared" si="6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>
        <f t="shared" si="0"/>
        <v>0</v>
      </c>
      <c r="P21" s="251"/>
      <c r="Q21" s="251"/>
      <c r="R21" s="252"/>
      <c r="S21" s="287">
        <f t="shared" si="4"/>
        <v>0</v>
      </c>
      <c r="T21" s="253"/>
      <c r="U21" s="288"/>
      <c r="V21" s="287">
        <f t="shared" si="5"/>
        <v>0</v>
      </c>
      <c r="W21" s="252"/>
      <c r="X21" s="289"/>
      <c r="Y21" s="253"/>
      <c r="Z21" s="254"/>
      <c r="AA21" s="258"/>
      <c r="AB21" s="256">
        <f t="shared" si="6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462">
        <f>R22*Y22</f>
        <v>0</v>
      </c>
      <c r="P22" s="251"/>
      <c r="Q22" s="251"/>
      <c r="R22" s="252"/>
      <c r="S22" s="287">
        <f t="shared" si="4"/>
        <v>0</v>
      </c>
      <c r="T22" s="253"/>
      <c r="U22" s="288"/>
      <c r="V22" s="287">
        <f t="shared" si="5"/>
        <v>0</v>
      </c>
      <c r="W22" s="252"/>
      <c r="X22" s="289"/>
      <c r="Y22" s="253"/>
      <c r="Z22" s="254"/>
      <c r="AA22" s="258"/>
      <c r="AB22" s="256">
        <f t="shared" si="6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>
        <f t="shared" si="0"/>
        <v>0</v>
      </c>
      <c r="P23" s="251"/>
      <c r="Q23" s="251"/>
      <c r="R23" s="252"/>
      <c r="S23" s="287">
        <f t="shared" si="4"/>
        <v>0</v>
      </c>
      <c r="T23" s="253"/>
      <c r="U23" s="288"/>
      <c r="V23" s="287">
        <f t="shared" si="5"/>
        <v>0</v>
      </c>
      <c r="W23" s="252"/>
      <c r="X23" s="289"/>
      <c r="Y23" s="253"/>
      <c r="Z23" s="254"/>
      <c r="AA23" s="258"/>
      <c r="AB23" s="256">
        <f t="shared" si="6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>
        <f t="shared" si="0"/>
        <v>0</v>
      </c>
      <c r="P24" s="251"/>
      <c r="Q24" s="251"/>
      <c r="R24" s="252"/>
      <c r="S24" s="287">
        <f t="shared" si="4"/>
        <v>0</v>
      </c>
      <c r="T24" s="253"/>
      <c r="U24" s="288"/>
      <c r="V24" s="287">
        <f t="shared" si="5"/>
        <v>0</v>
      </c>
      <c r="W24" s="252"/>
      <c r="X24" s="289"/>
      <c r="Y24" s="253"/>
      <c r="Z24" s="254"/>
      <c r="AA24" s="258"/>
      <c r="AB24" s="256">
        <f t="shared" si="6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>
        <f t="shared" si="0"/>
        <v>0</v>
      </c>
      <c r="P25" s="251"/>
      <c r="Q25" s="251"/>
      <c r="R25" s="252"/>
      <c r="S25" s="287">
        <f t="shared" si="4"/>
        <v>0</v>
      </c>
      <c r="T25" s="253"/>
      <c r="U25" s="288"/>
      <c r="V25" s="287">
        <f t="shared" si="5"/>
        <v>0</v>
      </c>
      <c r="W25" s="252"/>
      <c r="X25" s="289"/>
      <c r="Y25" s="253"/>
      <c r="Z25" s="254"/>
      <c r="AA25" s="258"/>
      <c r="AB25" s="256">
        <f t="shared" si="6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>
        <f t="shared" si="0"/>
        <v>0</v>
      </c>
      <c r="P26" s="251"/>
      <c r="Q26" s="251"/>
      <c r="R26" s="252"/>
      <c r="S26" s="287">
        <f t="shared" si="4"/>
        <v>0</v>
      </c>
      <c r="T26" s="253"/>
      <c r="U26" s="288"/>
      <c r="V26" s="287">
        <f t="shared" si="2"/>
        <v>0</v>
      </c>
      <c r="W26" s="252"/>
      <c r="X26" s="289"/>
      <c r="Y26" s="253"/>
      <c r="Z26" s="254"/>
      <c r="AA26" s="258"/>
      <c r="AB26" s="256">
        <f t="shared" si="3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>
        <f aca="true" t="shared" si="7" ref="O27:O39">R27*Y27</f>
        <v>0</v>
      </c>
      <c r="P27" s="251"/>
      <c r="Q27" s="251"/>
      <c r="R27" s="252"/>
      <c r="S27" s="287">
        <f t="shared" si="1"/>
        <v>0</v>
      </c>
      <c r="T27" s="253"/>
      <c r="U27" s="288"/>
      <c r="V27" s="287">
        <f t="shared" si="2"/>
        <v>0</v>
      </c>
      <c r="W27" s="252"/>
      <c r="X27" s="289"/>
      <c r="Y27" s="253"/>
      <c r="Z27" s="246"/>
      <c r="AA27" s="255"/>
      <c r="AB27" s="256">
        <f t="shared" si="3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>
        <f t="shared" si="7"/>
        <v>0</v>
      </c>
      <c r="P28" s="251"/>
      <c r="Q28" s="251"/>
      <c r="R28" s="252"/>
      <c r="S28" s="287">
        <f t="shared" si="1"/>
        <v>0</v>
      </c>
      <c r="T28" s="253"/>
      <c r="U28" s="288"/>
      <c r="V28" s="287">
        <f t="shared" si="2"/>
        <v>0</v>
      </c>
      <c r="W28" s="252"/>
      <c r="X28" s="289"/>
      <c r="Y28" s="253"/>
      <c r="Z28" s="246"/>
      <c r="AA28" s="255"/>
      <c r="AB28" s="256">
        <f t="shared" si="3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>
        <f t="shared" si="7"/>
        <v>0</v>
      </c>
      <c r="P29" s="251"/>
      <c r="Q29" s="251"/>
      <c r="R29" s="252"/>
      <c r="S29" s="287">
        <f t="shared" si="1"/>
        <v>0</v>
      </c>
      <c r="T29" s="253"/>
      <c r="U29" s="288"/>
      <c r="V29" s="287">
        <f t="shared" si="2"/>
        <v>0</v>
      </c>
      <c r="W29" s="252"/>
      <c r="X29" s="289"/>
      <c r="Y29" s="253"/>
      <c r="Z29" s="246"/>
      <c r="AA29" s="255"/>
      <c r="AB29" s="256">
        <f t="shared" si="3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>
        <f t="shared" si="7"/>
        <v>0</v>
      </c>
      <c r="P30" s="251"/>
      <c r="Q30" s="251"/>
      <c r="R30" s="252"/>
      <c r="S30" s="287">
        <f t="shared" si="1"/>
        <v>0</v>
      </c>
      <c r="T30" s="253"/>
      <c r="U30" s="288"/>
      <c r="V30" s="287">
        <f t="shared" si="2"/>
        <v>0</v>
      </c>
      <c r="W30" s="252"/>
      <c r="X30" s="289"/>
      <c r="Y30" s="253"/>
      <c r="Z30" s="246"/>
      <c r="AA30" s="255"/>
      <c r="AB30" s="256">
        <f t="shared" si="3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>
        <f t="shared" si="7"/>
        <v>0</v>
      </c>
      <c r="P31" s="251"/>
      <c r="Q31" s="251"/>
      <c r="R31" s="252"/>
      <c r="S31" s="287">
        <f t="shared" si="1"/>
        <v>0</v>
      </c>
      <c r="T31" s="253"/>
      <c r="U31" s="288"/>
      <c r="V31" s="287">
        <f t="shared" si="2"/>
        <v>0</v>
      </c>
      <c r="W31" s="252"/>
      <c r="X31" s="289"/>
      <c r="Y31" s="253"/>
      <c r="Z31" s="246"/>
      <c r="AA31" s="255"/>
      <c r="AB31" s="256">
        <f t="shared" si="3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>
        <f t="shared" si="7"/>
        <v>0</v>
      </c>
      <c r="P32" s="251"/>
      <c r="Q32" s="251"/>
      <c r="R32" s="252"/>
      <c r="S32" s="287">
        <f t="shared" si="1"/>
        <v>0</v>
      </c>
      <c r="T32" s="253"/>
      <c r="U32" s="288"/>
      <c r="V32" s="287">
        <f t="shared" si="2"/>
        <v>0</v>
      </c>
      <c r="W32" s="252"/>
      <c r="X32" s="289"/>
      <c r="Y32" s="253"/>
      <c r="Z32" s="246"/>
      <c r="AA32" s="255"/>
      <c r="AB32" s="256">
        <f t="shared" si="3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>
        <f t="shared" si="7"/>
        <v>0</v>
      </c>
      <c r="P33" s="251"/>
      <c r="Q33" s="251"/>
      <c r="R33" s="252"/>
      <c r="S33" s="287">
        <f t="shared" si="1"/>
        <v>0</v>
      </c>
      <c r="T33" s="253"/>
      <c r="U33" s="288"/>
      <c r="V33" s="287">
        <f t="shared" si="2"/>
        <v>0</v>
      </c>
      <c r="W33" s="252"/>
      <c r="X33" s="289"/>
      <c r="Y33" s="253"/>
      <c r="Z33" s="246"/>
      <c r="AA33" s="255"/>
      <c r="AB33" s="256">
        <f t="shared" si="3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>
        <f t="shared" si="7"/>
        <v>0</v>
      </c>
      <c r="P34" s="251"/>
      <c r="Q34" s="251"/>
      <c r="R34" s="252"/>
      <c r="S34" s="287">
        <f t="shared" si="1"/>
        <v>0</v>
      </c>
      <c r="T34" s="253"/>
      <c r="U34" s="288"/>
      <c r="V34" s="287">
        <f t="shared" si="2"/>
        <v>0</v>
      </c>
      <c r="W34" s="252"/>
      <c r="X34" s="289"/>
      <c r="Y34" s="253"/>
      <c r="Z34" s="246"/>
      <c r="AA34" s="255"/>
      <c r="AB34" s="256">
        <f t="shared" si="3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>
        <f t="shared" si="7"/>
        <v>0</v>
      </c>
      <c r="P35" s="251"/>
      <c r="Q35" s="251"/>
      <c r="R35" s="252"/>
      <c r="S35" s="287">
        <f t="shared" si="1"/>
        <v>0</v>
      </c>
      <c r="T35" s="253"/>
      <c r="U35" s="288"/>
      <c r="V35" s="287">
        <f t="shared" si="2"/>
        <v>0</v>
      </c>
      <c r="W35" s="252"/>
      <c r="X35" s="289"/>
      <c r="Y35" s="253"/>
      <c r="Z35" s="246"/>
      <c r="AA35" s="255"/>
      <c r="AB35" s="256">
        <f t="shared" si="3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>
        <f t="shared" si="7"/>
        <v>0</v>
      </c>
      <c r="P36" s="251"/>
      <c r="Q36" s="251"/>
      <c r="R36" s="252"/>
      <c r="S36" s="287">
        <f t="shared" si="1"/>
        <v>0</v>
      </c>
      <c r="T36" s="253"/>
      <c r="U36" s="288"/>
      <c r="V36" s="287">
        <f t="shared" si="2"/>
        <v>0</v>
      </c>
      <c r="W36" s="252"/>
      <c r="X36" s="289"/>
      <c r="Y36" s="253"/>
      <c r="Z36" s="246"/>
      <c r="AA36" s="255"/>
      <c r="AB36" s="256">
        <f t="shared" si="3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>
        <f t="shared" si="7"/>
        <v>0</v>
      </c>
      <c r="P37" s="251"/>
      <c r="Q37" s="251"/>
      <c r="R37" s="252"/>
      <c r="S37" s="287">
        <f t="shared" si="1"/>
        <v>0</v>
      </c>
      <c r="T37" s="253"/>
      <c r="U37" s="288"/>
      <c r="V37" s="287">
        <f t="shared" si="2"/>
        <v>0</v>
      </c>
      <c r="W37" s="252"/>
      <c r="X37" s="289"/>
      <c r="Y37" s="253"/>
      <c r="Z37" s="246"/>
      <c r="AA37" s="255"/>
      <c r="AB37" s="256">
        <f t="shared" si="3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>
        <f t="shared" si="7"/>
        <v>0</v>
      </c>
      <c r="P38" s="251"/>
      <c r="Q38" s="251"/>
      <c r="R38" s="252"/>
      <c r="S38" s="287">
        <f t="shared" si="1"/>
        <v>0</v>
      </c>
      <c r="T38" s="253"/>
      <c r="U38" s="288"/>
      <c r="V38" s="287">
        <f t="shared" si="2"/>
        <v>0</v>
      </c>
      <c r="W38" s="252"/>
      <c r="X38" s="289"/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>
        <f t="shared" si="7"/>
        <v>0</v>
      </c>
      <c r="P39" s="251"/>
      <c r="Q39" s="251"/>
      <c r="R39" s="252"/>
      <c r="S39" s="287">
        <f t="shared" si="1"/>
        <v>0</v>
      </c>
      <c r="T39" s="253"/>
      <c r="U39" s="288"/>
      <c r="V39" s="287">
        <f t="shared" si="2"/>
        <v>0</v>
      </c>
      <c r="W39" s="252"/>
      <c r="X39" s="289"/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77"/>
      <c r="H40" s="478"/>
      <c r="I40" s="478"/>
      <c r="J40" s="478"/>
      <c r="K40" s="479"/>
      <c r="L40" s="292"/>
      <c r="M40" s="293"/>
      <c r="N40" s="294"/>
      <c r="O40" s="287">
        <f>SUM(O15:O39)+0.02</f>
        <v>241724.22260270797</v>
      </c>
      <c r="P40" s="251">
        <f>SUM(P15:P39)</f>
        <v>0</v>
      </c>
      <c r="Q40" s="251">
        <f>SUM(Q15:Q39)</f>
        <v>0</v>
      </c>
      <c r="R40" s="288">
        <f>ROUND(O40/$Y40,4)</f>
        <v>0.9983</v>
      </c>
      <c r="S40" s="287">
        <f>SUM(S15:S39)</f>
        <v>399.99739729199706</v>
      </c>
      <c r="T40" s="287">
        <f>SUM(T15:T39)</f>
        <v>0</v>
      </c>
      <c r="U40" s="288">
        <f>ROUND(S40/$Y40,4)</f>
        <v>0.0017</v>
      </c>
      <c r="V40" s="287">
        <f>SUM(V15:V39)</f>
        <v>0</v>
      </c>
      <c r="W40" s="288">
        <f>ROUND(V40/Y40,4)</f>
        <v>0</v>
      </c>
      <c r="X40" s="288">
        <f>1-R40</f>
        <v>0.0017000000000000348</v>
      </c>
      <c r="Y40" s="295">
        <f>SUM(Y15:Y39)</f>
        <v>242124.2</v>
      </c>
      <c r="Z40" s="296"/>
      <c r="AA40" s="297"/>
      <c r="AB40" s="259">
        <f>O40+S40+V40</f>
        <v>242124.21999999997</v>
      </c>
    </row>
    <row r="41" spans="2:27" s="257" customFormat="1" ht="3.75" customHeight="1">
      <c r="B41" s="260"/>
      <c r="C41" s="260"/>
      <c r="D41" s="260"/>
      <c r="E41" s="260"/>
      <c r="F41" s="260"/>
      <c r="G41" s="473"/>
      <c r="H41" s="473"/>
      <c r="I41" s="473"/>
      <c r="J41" s="473"/>
      <c r="K41" s="473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 t="str">
        <f>IF(SUM(Y15:Y39)=0,"",IF(SUM(Y15:Y39)&lt;&gt;AB40,"ERRO",""))</f>
        <v>ERRO</v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87" t="s">
        <v>97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81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72" t="s">
        <v>98</v>
      </c>
      <c r="C49" s="472"/>
      <c r="D49" s="472"/>
      <c r="E49" s="472"/>
      <c r="F49" s="472"/>
      <c r="G49" s="472"/>
      <c r="H49" s="472"/>
      <c r="I49" s="472"/>
      <c r="J49" s="472"/>
      <c r="K49" s="472"/>
      <c r="V49" s="2"/>
      <c r="W49" s="2"/>
      <c r="X49" s="2"/>
    </row>
    <row r="50" spans="2:11" ht="12.75">
      <c r="B50" s="245" t="s">
        <v>50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B49:K49"/>
    <mergeCell ref="G41:K41"/>
    <mergeCell ref="O13:R13"/>
    <mergeCell ref="G40:K40"/>
    <mergeCell ref="S13:X13"/>
    <mergeCell ref="B13:J13"/>
    <mergeCell ref="C14:J14"/>
    <mergeCell ref="B44:R44"/>
    <mergeCell ref="Z6:AA6"/>
    <mergeCell ref="O12:R12"/>
    <mergeCell ref="S12:W12"/>
    <mergeCell ref="B6:G6"/>
    <mergeCell ref="H6:L6"/>
    <mergeCell ref="O6:S6"/>
    <mergeCell ref="U6:Y6"/>
    <mergeCell ref="O9:AA9"/>
  </mergeCells>
  <conditionalFormatting sqref="O15:P39">
    <cfRule type="expression" priority="1" dxfId="1" stopIfTrue="1">
      <formula>$Q15=1</formula>
    </cfRule>
  </conditionalFormatting>
  <conditionalFormatting sqref="Y15:Y39">
    <cfRule type="expression" priority="2" dxfId="0" stopIfTrue="1">
      <formula>$M15=1</formula>
    </cfRule>
    <cfRule type="expression" priority="3" dxfId="0" stopIfTrue="1">
      <formula>$N15=1</formula>
    </cfRule>
  </conditionalFormatting>
  <conditionalFormatting sqref="AA15:AA39">
    <cfRule type="expression" priority="4" dxfId="2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300" verticalDpi="300" orientation="landscape" paperSize="9" scale="86" r:id="rId1"/>
  <headerFooter alignWithMargins="0">
    <oddFooter>&amp;L41.211 v003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tabSelected="1" zoomScale="75" zoomScaleNormal="75" zoomScaleSheetLayoutView="100" zoomScalePageLayoutView="0" workbookViewId="0" topLeftCell="A1">
      <selection activeCell="H51" sqref="H51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78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79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83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494" t="str">
        <f>'[1]QCI'!$B$6:$G$6</f>
        <v>724227/2009</v>
      </c>
      <c r="C8" s="496"/>
      <c r="D8" s="494" t="str">
        <f>QCI!H6</f>
        <v>PREFEITURA</v>
      </c>
      <c r="E8" s="495"/>
      <c r="F8" s="495"/>
      <c r="G8" s="496"/>
      <c r="H8" s="491" t="str">
        <f>QCI!O6</f>
        <v>ALVINLANDIA/SP</v>
      </c>
      <c r="I8" s="492"/>
      <c r="J8" s="492"/>
      <c r="K8" s="492"/>
      <c r="L8" s="492"/>
      <c r="M8" s="492"/>
      <c r="N8" s="492"/>
      <c r="O8" s="493"/>
      <c r="P8" s="491" t="s">
        <v>101</v>
      </c>
      <c r="Q8" s="492"/>
      <c r="R8" s="492"/>
      <c r="S8" s="492"/>
      <c r="T8" s="492"/>
      <c r="U8" s="492"/>
      <c r="V8" s="492"/>
      <c r="W8" s="493"/>
      <c r="X8" s="491" t="str">
        <f>$H8</f>
        <v>ALVINLANDIA/SP</v>
      </c>
      <c r="Y8" s="492"/>
      <c r="Z8" s="492"/>
      <c r="AA8" s="492"/>
      <c r="AB8" s="492"/>
      <c r="AC8" s="492"/>
      <c r="AD8" s="492"/>
      <c r="AE8" s="493"/>
      <c r="AF8" s="491" t="str">
        <f>$P8</f>
        <v>RECONSTRUÇÃO DO SISTEMA VIÁRIO</v>
      </c>
      <c r="AG8" s="492"/>
      <c r="AH8" s="492"/>
      <c r="AI8" s="492"/>
      <c r="AJ8" s="492"/>
      <c r="AK8" s="492"/>
      <c r="AL8" s="492"/>
      <c r="AM8" s="493"/>
      <c r="AN8" s="491" t="str">
        <f>$H8</f>
        <v>ALVINLANDIA/SP</v>
      </c>
      <c r="AO8" s="492"/>
      <c r="AP8" s="492"/>
      <c r="AQ8" s="492"/>
      <c r="AR8" s="492"/>
      <c r="AS8" s="492"/>
      <c r="AT8" s="492"/>
      <c r="AU8" s="493"/>
      <c r="AV8" s="491" t="str">
        <f>$P8</f>
        <v>RECONSTRUÇÃO DO SISTEMA VIÁRIO</v>
      </c>
      <c r="AW8" s="492"/>
      <c r="AX8" s="492"/>
      <c r="AY8" s="492"/>
      <c r="AZ8" s="492"/>
      <c r="BA8" s="492"/>
      <c r="BB8" s="492"/>
      <c r="BC8" s="493"/>
      <c r="BD8" s="491" t="str">
        <f>$H8</f>
        <v>ALVINLANDIA/SP</v>
      </c>
      <c r="BE8" s="492"/>
      <c r="BF8" s="492"/>
      <c r="BG8" s="492"/>
      <c r="BH8" s="492"/>
      <c r="BI8" s="492"/>
      <c r="BJ8" s="492"/>
      <c r="BK8" s="493"/>
      <c r="BL8" s="491" t="str">
        <f>$P8</f>
        <v>RECONSTRUÇÃO DO SISTEMA VIÁRIO</v>
      </c>
      <c r="BM8" s="492"/>
      <c r="BN8" s="492"/>
      <c r="BO8" s="492"/>
      <c r="BP8" s="492"/>
      <c r="BQ8" s="492"/>
      <c r="BR8" s="492"/>
      <c r="BS8" s="493"/>
      <c r="BT8" s="491" t="str">
        <f>$H8</f>
        <v>ALVINLANDIA/SP</v>
      </c>
      <c r="BU8" s="492"/>
      <c r="BV8" s="492"/>
      <c r="BW8" s="492"/>
      <c r="BX8" s="492"/>
      <c r="BY8" s="492"/>
      <c r="BZ8" s="492"/>
      <c r="CA8" s="493"/>
      <c r="CB8" s="491" t="str">
        <f>$P8</f>
        <v>RECONSTRUÇÃO DO SISTEMA VIÁRIO</v>
      </c>
      <c r="CC8" s="492"/>
      <c r="CD8" s="492"/>
      <c r="CE8" s="492"/>
      <c r="CF8" s="492"/>
      <c r="CG8" s="492"/>
      <c r="CH8" s="492"/>
      <c r="CI8" s="493"/>
      <c r="CJ8" s="491" t="str">
        <f>$H8</f>
        <v>ALVINLANDIA/SP</v>
      </c>
      <c r="CK8" s="492"/>
      <c r="CL8" s="492"/>
      <c r="CM8" s="492"/>
      <c r="CN8" s="492"/>
      <c r="CO8" s="492"/>
      <c r="CP8" s="492"/>
      <c r="CQ8" s="493"/>
      <c r="CR8" s="491" t="str">
        <f>$P8</f>
        <v>RECONSTRUÇÃO DO SISTEMA VIÁRIO</v>
      </c>
      <c r="CS8" s="492"/>
      <c r="CT8" s="492"/>
      <c r="CU8" s="492"/>
      <c r="CV8" s="492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49</v>
      </c>
      <c r="I10" s="39"/>
      <c r="J10" s="39"/>
      <c r="K10" s="39"/>
      <c r="L10" s="106" t="s">
        <v>82</v>
      </c>
      <c r="M10" s="39"/>
      <c r="N10" s="39"/>
      <c r="P10" s="34" t="s">
        <v>64</v>
      </c>
      <c r="Q10" s="17"/>
      <c r="R10" s="17"/>
      <c r="S10" s="17"/>
      <c r="T10" s="106" t="s">
        <v>43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494" t="str">
        <f>QCI!O9</f>
        <v>PLANEJAMENTO URBANO</v>
      </c>
      <c r="C11" s="495"/>
      <c r="D11" s="495"/>
      <c r="E11" s="495"/>
      <c r="F11" s="495"/>
      <c r="G11" s="496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>
        <f>$H11</f>
        <v>0</v>
      </c>
      <c r="Y11" s="112"/>
      <c r="Z11" s="112"/>
      <c r="AA11" s="110"/>
      <c r="AB11" s="331">
        <f>$L11</f>
        <v>0</v>
      </c>
      <c r="AF11" s="335">
        <f>$P11</f>
        <v>0</v>
      </c>
      <c r="AG11" s="336"/>
      <c r="AH11" s="336"/>
      <c r="AI11" s="334"/>
      <c r="AJ11" s="331">
        <f>$T11</f>
        <v>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42</v>
      </c>
      <c r="G14" s="114" t="s">
        <v>44</v>
      </c>
      <c r="H14" s="178" t="s">
        <v>99</v>
      </c>
      <c r="I14" s="179"/>
      <c r="J14" s="179"/>
      <c r="K14" s="180">
        <v>1</v>
      </c>
      <c r="L14" s="95" t="str">
        <f>H14</f>
        <v>MEDIDO ATÉ O PERIODO</v>
      </c>
      <c r="M14" s="96"/>
      <c r="N14" s="96"/>
      <c r="O14" s="97">
        <f>K14+1</f>
        <v>2</v>
      </c>
      <c r="P14" s="92" t="str">
        <f>L14</f>
        <v>MEDIDO ATÉ O PERIODO</v>
      </c>
      <c r="Q14" s="68"/>
      <c r="R14" s="68"/>
      <c r="S14" s="94">
        <f>O14+1</f>
        <v>3</v>
      </c>
      <c r="T14" s="95" t="str">
        <f>P14</f>
        <v>MEDIDO ATÉ O PERIODO</v>
      </c>
      <c r="U14" s="96"/>
      <c r="V14" s="96"/>
      <c r="W14" s="97">
        <f>S14+1</f>
        <v>4</v>
      </c>
      <c r="X14" s="92" t="str">
        <f>P14</f>
        <v>MEDIDO ATÉ O PERIODO</v>
      </c>
      <c r="Y14" s="68"/>
      <c r="Z14" s="68"/>
      <c r="AA14" s="94">
        <f>W14+1</f>
        <v>5</v>
      </c>
      <c r="AB14" s="95" t="str">
        <f>X14</f>
        <v>MEDIDO ATÉ O PERIODO</v>
      </c>
      <c r="AC14" s="96"/>
      <c r="AD14" s="96"/>
      <c r="AE14" s="97">
        <f>AA14+1</f>
        <v>6</v>
      </c>
      <c r="AF14" s="92" t="str">
        <f>AB14</f>
        <v>MEDIDO ATÉ O PERIODO</v>
      </c>
      <c r="AG14" s="68"/>
      <c r="AH14" s="68"/>
      <c r="AI14" s="94">
        <f>AE14+1</f>
        <v>7</v>
      </c>
      <c r="AJ14" s="95" t="str">
        <f>AF14</f>
        <v>MEDIDO ATÉ O PERIODO</v>
      </c>
      <c r="AK14" s="96"/>
      <c r="AL14" s="96"/>
      <c r="AM14" s="97">
        <f>AI14+1</f>
        <v>8</v>
      </c>
      <c r="AN14" s="92" t="str">
        <f>AF14</f>
        <v>MEDIDO ATÉ O PERIODO</v>
      </c>
      <c r="AO14" s="68"/>
      <c r="AP14" s="68"/>
      <c r="AQ14" s="94">
        <f>AM14+1</f>
        <v>9</v>
      </c>
      <c r="AR14" s="95" t="str">
        <f>AN14</f>
        <v>MEDIDO ATÉ O PERIODO</v>
      </c>
      <c r="AS14" s="96"/>
      <c r="AT14" s="96"/>
      <c r="AU14" s="97">
        <f>AQ14+1</f>
        <v>10</v>
      </c>
      <c r="AV14" s="92" t="str">
        <f>AR14</f>
        <v>MEDIDO ATÉ O PERIODO</v>
      </c>
      <c r="AW14" s="68"/>
      <c r="AX14" s="68"/>
      <c r="AY14" s="94">
        <f>AU14+1</f>
        <v>11</v>
      </c>
      <c r="AZ14" s="95" t="str">
        <f>AV14</f>
        <v>MEDIDO ATÉ O PERIODO</v>
      </c>
      <c r="BA14" s="96"/>
      <c r="BB14" s="96"/>
      <c r="BC14" s="97">
        <f>AY14+1</f>
        <v>12</v>
      </c>
      <c r="BD14" s="92" t="str">
        <f>AZ14</f>
        <v>MEDIDO ATÉ O PERIODO</v>
      </c>
      <c r="BE14" s="68"/>
      <c r="BF14" s="68"/>
      <c r="BG14" s="94">
        <f>BC14+1</f>
        <v>13</v>
      </c>
      <c r="BH14" s="95" t="str">
        <f>BD14</f>
        <v>MEDIDO ATÉ O PERIODO</v>
      </c>
      <c r="BI14" s="96"/>
      <c r="BJ14" s="96"/>
      <c r="BK14" s="97">
        <f>BG14+1</f>
        <v>14</v>
      </c>
      <c r="BL14" s="92" t="str">
        <f>BD14</f>
        <v>MEDIDO ATÉ O PERIODO</v>
      </c>
      <c r="BM14" s="68"/>
      <c r="BN14" s="68"/>
      <c r="BO14" s="94">
        <f>BK14+1</f>
        <v>15</v>
      </c>
      <c r="BP14" s="95" t="str">
        <f>BL14</f>
        <v>MEDIDO ATÉ O PERIODO</v>
      </c>
      <c r="BQ14" s="96"/>
      <c r="BR14" s="96"/>
      <c r="BS14" s="97">
        <f>BO14+1</f>
        <v>16</v>
      </c>
      <c r="BT14" s="92" t="str">
        <f>BP14</f>
        <v>MEDIDO ATÉ O PERIODO</v>
      </c>
      <c r="BU14" s="68"/>
      <c r="BV14" s="68"/>
      <c r="BW14" s="94">
        <f>BS14+1</f>
        <v>17</v>
      </c>
      <c r="BX14" s="95" t="str">
        <f>BT14</f>
        <v>MEDIDO ATÉ O PERIODO</v>
      </c>
      <c r="BY14" s="96"/>
      <c r="BZ14" s="96"/>
      <c r="CA14" s="97">
        <f>BW14+1</f>
        <v>18</v>
      </c>
      <c r="CB14" s="92" t="str">
        <f>BX14</f>
        <v>MEDIDO ATÉ O PERIODO</v>
      </c>
      <c r="CC14" s="68"/>
      <c r="CD14" s="68"/>
      <c r="CE14" s="94">
        <f>CA14+1</f>
        <v>19</v>
      </c>
      <c r="CF14" s="95" t="str">
        <f>CB14</f>
        <v>MEDIDO ATÉ O PERIODO</v>
      </c>
      <c r="CG14" s="96"/>
      <c r="CH14" s="96"/>
      <c r="CI14" s="97">
        <f>CE14+1</f>
        <v>20</v>
      </c>
      <c r="CJ14" s="92" t="str">
        <f>CB14</f>
        <v>MEDIDO ATÉ O PERIODO</v>
      </c>
      <c r="CK14" s="68"/>
      <c r="CL14" s="68"/>
      <c r="CM14" s="94">
        <f>CI14+1</f>
        <v>21</v>
      </c>
      <c r="CN14" s="95" t="str">
        <f>CJ14</f>
        <v>MEDIDO ATÉ O PERIODO</v>
      </c>
      <c r="CO14" s="96"/>
      <c r="CP14" s="96"/>
      <c r="CQ14" s="97">
        <f>CM14+1</f>
        <v>22</v>
      </c>
      <c r="CR14" s="92" t="str">
        <f>CN14</f>
        <v>MEDIDO ATÉ O PERIODO</v>
      </c>
      <c r="CS14" s="68"/>
      <c r="CT14" s="68"/>
      <c r="CU14" s="94">
        <f>CQ14+1</f>
        <v>23</v>
      </c>
      <c r="CV14" s="95" t="str">
        <f>CR14</f>
        <v>MEDIDO ATÉ O PERIODO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65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88" t="s">
        <v>100</v>
      </c>
      <c r="D16" s="489"/>
      <c r="E16" s="490"/>
      <c r="F16" s="305">
        <f>'[1]QCI'!$Y$15</f>
        <v>84320.5</v>
      </c>
      <c r="G16" s="306">
        <f>IF($F$42=0,0,F16/$F$42)</f>
        <v>0.5349516030911036</v>
      </c>
      <c r="H16" s="60">
        <v>100</v>
      </c>
      <c r="I16" s="60"/>
      <c r="J16" s="60"/>
      <c r="K16" s="307">
        <f>H16</f>
        <v>100</v>
      </c>
      <c r="L16" s="60">
        <f>100-H16</f>
        <v>0</v>
      </c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88" t="str">
        <f>'[2]Plan1'!$C$13</f>
        <v>RECAPEAMENTO</v>
      </c>
      <c r="D17" s="489"/>
      <c r="E17" s="490"/>
      <c r="F17" s="305">
        <v>70928.19</v>
      </c>
      <c r="G17" s="306">
        <f>IF($F$42=0,0,F17/$F$42)</f>
        <v>0.4499872385108056</v>
      </c>
      <c r="H17" s="60">
        <v>100</v>
      </c>
      <c r="I17" s="60"/>
      <c r="J17" s="60"/>
      <c r="K17" s="307">
        <f aca="true" t="shared" si="14" ref="K17:K40">H17</f>
        <v>100</v>
      </c>
      <c r="L17" s="60"/>
      <c r="M17" s="60"/>
      <c r="N17" s="60"/>
      <c r="O17" s="307">
        <f t="shared" si="0"/>
        <v>100</v>
      </c>
      <c r="P17" s="60"/>
      <c r="Q17" s="60"/>
      <c r="R17" s="60"/>
      <c r="S17" s="307">
        <f t="shared" si="1"/>
        <v>100</v>
      </c>
      <c r="T17" s="60"/>
      <c r="U17" s="60"/>
      <c r="V17" s="60"/>
      <c r="W17" s="307">
        <f t="shared" si="2"/>
        <v>100</v>
      </c>
      <c r="X17" s="60"/>
      <c r="Y17" s="60"/>
      <c r="Z17" s="60"/>
      <c r="AA17" s="307">
        <f t="shared" si="3"/>
        <v>100</v>
      </c>
      <c r="AB17" s="60"/>
      <c r="AC17" s="99"/>
      <c r="AD17" s="99"/>
      <c r="AE17" s="307">
        <f t="shared" si="4"/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>
        <v>3</v>
      </c>
      <c r="C18" s="488" t="str">
        <f>'[2]Plan1'!$C$19</f>
        <v>SINALIZAÇÃO VIÁRIA</v>
      </c>
      <c r="D18" s="489"/>
      <c r="E18" s="490"/>
      <c r="F18" s="305">
        <v>873.98</v>
      </c>
      <c r="G18" s="306">
        <f>IF($F$42=0,0,F18/$F$42)</f>
        <v>0.005544760788533781</v>
      </c>
      <c r="H18" s="60">
        <v>100</v>
      </c>
      <c r="I18" s="60"/>
      <c r="J18" s="60"/>
      <c r="K18" s="307">
        <f t="shared" si="14"/>
        <v>100</v>
      </c>
      <c r="L18" s="60"/>
      <c r="M18" s="60"/>
      <c r="N18" s="60"/>
      <c r="O18" s="307">
        <f t="shared" si="0"/>
        <v>100</v>
      </c>
      <c r="P18" s="60"/>
      <c r="Q18" s="60"/>
      <c r="R18" s="60"/>
      <c r="S18" s="307">
        <f t="shared" si="1"/>
        <v>100</v>
      </c>
      <c r="T18" s="60"/>
      <c r="U18" s="60"/>
      <c r="V18" s="60"/>
      <c r="W18" s="307">
        <f t="shared" si="2"/>
        <v>100</v>
      </c>
      <c r="X18" s="60"/>
      <c r="Y18" s="60"/>
      <c r="Z18" s="60"/>
      <c r="AA18" s="307">
        <f t="shared" si="3"/>
        <v>100</v>
      </c>
      <c r="AB18" s="60"/>
      <c r="AC18" s="99"/>
      <c r="AD18" s="99"/>
      <c r="AE18" s="307">
        <f t="shared" si="4"/>
        <v>100</v>
      </c>
      <c r="AF18" s="60"/>
      <c r="AG18" s="60"/>
      <c r="AH18" s="60"/>
      <c r="AI18" s="307">
        <f t="shared" si="5"/>
        <v>100</v>
      </c>
      <c r="AJ18" s="60"/>
      <c r="AK18" s="99"/>
      <c r="AL18" s="99"/>
      <c r="AM18" s="307">
        <f t="shared" si="6"/>
        <v>100</v>
      </c>
      <c r="AN18" s="60"/>
      <c r="AO18" s="99"/>
      <c r="AP18" s="99"/>
      <c r="AQ18" s="307">
        <f t="shared" si="7"/>
        <v>100</v>
      </c>
      <c r="AR18" s="60"/>
      <c r="AS18" s="99"/>
      <c r="AT18" s="99"/>
      <c r="AU18" s="307">
        <f t="shared" si="15"/>
        <v>100</v>
      </c>
      <c r="AV18" s="60"/>
      <c r="AW18" s="99"/>
      <c r="AX18" s="99"/>
      <c r="AY18" s="307">
        <f t="shared" si="16"/>
        <v>100</v>
      </c>
      <c r="AZ18" s="60"/>
      <c r="BA18" s="99"/>
      <c r="BB18" s="99"/>
      <c r="BC18" s="307">
        <f t="shared" si="17"/>
        <v>100</v>
      </c>
      <c r="BD18" s="60"/>
      <c r="BE18" s="99"/>
      <c r="BF18" s="99"/>
      <c r="BG18" s="307">
        <f t="shared" si="8"/>
        <v>100</v>
      </c>
      <c r="BH18" s="60"/>
      <c r="BI18" s="99"/>
      <c r="BJ18" s="99"/>
      <c r="BK18" s="307">
        <f t="shared" si="9"/>
        <v>100</v>
      </c>
      <c r="BL18" s="60"/>
      <c r="BM18" s="99"/>
      <c r="BN18" s="99"/>
      <c r="BO18" s="307">
        <f t="shared" si="10"/>
        <v>100</v>
      </c>
      <c r="BP18" s="60"/>
      <c r="BQ18" s="99"/>
      <c r="BR18" s="99"/>
      <c r="BS18" s="307">
        <f t="shared" si="18"/>
        <v>100</v>
      </c>
      <c r="BT18" s="60"/>
      <c r="BU18" s="99"/>
      <c r="BV18" s="99"/>
      <c r="BW18" s="307">
        <f t="shared" si="19"/>
        <v>100</v>
      </c>
      <c r="BX18" s="60"/>
      <c r="BY18" s="99"/>
      <c r="BZ18" s="99"/>
      <c r="CA18" s="307">
        <f t="shared" si="20"/>
        <v>100</v>
      </c>
      <c r="CB18" s="60"/>
      <c r="CC18" s="99"/>
      <c r="CD18" s="99"/>
      <c r="CE18" s="307">
        <f t="shared" si="11"/>
        <v>100</v>
      </c>
      <c r="CF18" s="60"/>
      <c r="CG18" s="99"/>
      <c r="CH18" s="99"/>
      <c r="CI18" s="307">
        <f t="shared" si="12"/>
        <v>100</v>
      </c>
      <c r="CJ18" s="60"/>
      <c r="CK18" s="60"/>
      <c r="CL18" s="60"/>
      <c r="CM18" s="307">
        <f t="shared" si="13"/>
        <v>100</v>
      </c>
      <c r="CN18" s="60"/>
      <c r="CO18" s="99"/>
      <c r="CP18" s="99"/>
      <c r="CQ18" s="307">
        <f t="shared" si="21"/>
        <v>100</v>
      </c>
      <c r="CR18" s="60"/>
      <c r="CS18" s="99"/>
      <c r="CT18" s="99"/>
      <c r="CU18" s="307">
        <f t="shared" si="22"/>
        <v>100</v>
      </c>
      <c r="CV18" s="60"/>
      <c r="CW18" s="99"/>
      <c r="CX18" s="99"/>
      <c r="CY18" s="307">
        <f t="shared" si="23"/>
        <v>100</v>
      </c>
    </row>
    <row r="19" spans="2:103" ht="12.75" customHeight="1">
      <c r="B19" s="304">
        <v>4</v>
      </c>
      <c r="C19" s="488" t="str">
        <f>'[1]QCI'!$C$18</f>
        <v>PROJETO TÉCNICO SOCIAL</v>
      </c>
      <c r="D19" s="489"/>
      <c r="E19" s="490"/>
      <c r="F19" s="305">
        <f>'[1]QCI'!$Y$18</f>
        <v>1500</v>
      </c>
      <c r="G19" s="306">
        <f>IF($F$42=0,0,F19/$F$42)</f>
        <v>0.00951639760955705</v>
      </c>
      <c r="H19" s="60">
        <v>100</v>
      </c>
      <c r="I19" s="60"/>
      <c r="J19" s="60"/>
      <c r="K19" s="307">
        <f t="shared" si="14"/>
        <v>100</v>
      </c>
      <c r="L19" s="60"/>
      <c r="M19" s="60"/>
      <c r="N19" s="60"/>
      <c r="O19" s="307">
        <f t="shared" si="0"/>
        <v>100</v>
      </c>
      <c r="P19" s="60"/>
      <c r="Q19" s="60"/>
      <c r="R19" s="60"/>
      <c r="S19" s="307">
        <f t="shared" si="1"/>
        <v>100</v>
      </c>
      <c r="T19" s="60"/>
      <c r="U19" s="60"/>
      <c r="V19" s="60"/>
      <c r="W19" s="307">
        <f t="shared" si="2"/>
        <v>100</v>
      </c>
      <c r="X19" s="60"/>
      <c r="Y19" s="60"/>
      <c r="Z19" s="60"/>
      <c r="AA19" s="307">
        <f t="shared" si="3"/>
        <v>100</v>
      </c>
      <c r="AB19" s="60"/>
      <c r="AC19" s="99"/>
      <c r="AD19" s="99"/>
      <c r="AE19" s="307">
        <f t="shared" si="4"/>
        <v>100</v>
      </c>
      <c r="AF19" s="60"/>
      <c r="AG19" s="60"/>
      <c r="AH19" s="60"/>
      <c r="AI19" s="307">
        <f t="shared" si="5"/>
        <v>100</v>
      </c>
      <c r="AJ19" s="60"/>
      <c r="AK19" s="99"/>
      <c r="AL19" s="99"/>
      <c r="AM19" s="307">
        <f t="shared" si="6"/>
        <v>100</v>
      </c>
      <c r="AN19" s="60"/>
      <c r="AO19" s="99"/>
      <c r="AP19" s="99"/>
      <c r="AQ19" s="307">
        <f t="shared" si="7"/>
        <v>100</v>
      </c>
      <c r="AR19" s="60"/>
      <c r="AS19" s="99"/>
      <c r="AT19" s="99"/>
      <c r="AU19" s="307">
        <f t="shared" si="15"/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>
        <v>5</v>
      </c>
      <c r="C20" s="488">
        <f>'[1]QCI'!$C$19</f>
        <v>0</v>
      </c>
      <c r="D20" s="489"/>
      <c r="E20" s="490"/>
      <c r="F20" s="305">
        <f>'[1]QCI'!$Y$19</f>
        <v>0</v>
      </c>
      <c r="G20" s="306">
        <f aca="true" t="shared" si="24" ref="G20:G40">IF($F$42=0,0,F20/$F$42)</f>
        <v>0</v>
      </c>
      <c r="H20" s="60"/>
      <c r="I20" s="60"/>
      <c r="J20" s="60"/>
      <c r="K20" s="307">
        <f t="shared" si="14"/>
        <v>0</v>
      </c>
      <c r="L20" s="60"/>
      <c r="M20" s="60"/>
      <c r="N20" s="60"/>
      <c r="O20" s="307">
        <f t="shared" si="0"/>
        <v>0</v>
      </c>
      <c r="P20" s="60"/>
      <c r="Q20" s="60"/>
      <c r="R20" s="60"/>
      <c r="S20" s="307">
        <f t="shared" si="1"/>
        <v>0</v>
      </c>
      <c r="T20" s="60"/>
      <c r="U20" s="60"/>
      <c r="V20" s="60"/>
      <c r="W20" s="307">
        <f t="shared" si="2"/>
        <v>0</v>
      </c>
      <c r="X20" s="60"/>
      <c r="Y20" s="60"/>
      <c r="Z20" s="60"/>
      <c r="AA20" s="307">
        <f t="shared" si="3"/>
        <v>0</v>
      </c>
      <c r="AB20" s="60"/>
      <c r="AC20" s="99"/>
      <c r="AD20" s="99"/>
      <c r="AE20" s="307">
        <f t="shared" si="4"/>
        <v>0</v>
      </c>
      <c r="AF20" s="60"/>
      <c r="AG20" s="60"/>
      <c r="AH20" s="60"/>
      <c r="AI20" s="307">
        <f t="shared" si="5"/>
        <v>0</v>
      </c>
      <c r="AJ20" s="60"/>
      <c r="AK20" s="99"/>
      <c r="AL20" s="99"/>
      <c r="AM20" s="307">
        <f t="shared" si="6"/>
        <v>0</v>
      </c>
      <c r="AN20" s="60"/>
      <c r="AO20" s="99"/>
      <c r="AP20" s="99"/>
      <c r="AQ20" s="307">
        <f t="shared" si="7"/>
        <v>0</v>
      </c>
      <c r="AR20" s="60"/>
      <c r="AS20" s="99"/>
      <c r="AT20" s="99"/>
      <c r="AU20" s="307">
        <f t="shared" si="15"/>
        <v>0</v>
      </c>
      <c r="AV20" s="60"/>
      <c r="AW20" s="99"/>
      <c r="AX20" s="99"/>
      <c r="AY20" s="307">
        <f t="shared" si="16"/>
        <v>0</v>
      </c>
      <c r="AZ20" s="60"/>
      <c r="BA20" s="99"/>
      <c r="BB20" s="99"/>
      <c r="BC20" s="307">
        <f t="shared" si="17"/>
        <v>0</v>
      </c>
      <c r="BD20" s="60"/>
      <c r="BE20" s="99"/>
      <c r="BF20" s="99"/>
      <c r="BG20" s="307">
        <f t="shared" si="8"/>
        <v>0</v>
      </c>
      <c r="BH20" s="60"/>
      <c r="BI20" s="99"/>
      <c r="BJ20" s="99"/>
      <c r="BK20" s="307">
        <f t="shared" si="9"/>
        <v>0</v>
      </c>
      <c r="BL20" s="60"/>
      <c r="BM20" s="99"/>
      <c r="BN20" s="99"/>
      <c r="BO20" s="307">
        <f t="shared" si="10"/>
        <v>0</v>
      </c>
      <c r="BP20" s="60"/>
      <c r="BQ20" s="99"/>
      <c r="BR20" s="99"/>
      <c r="BS20" s="307">
        <f t="shared" si="18"/>
        <v>0</v>
      </c>
      <c r="BT20" s="60"/>
      <c r="BU20" s="99"/>
      <c r="BV20" s="99"/>
      <c r="BW20" s="307">
        <f t="shared" si="19"/>
        <v>0</v>
      </c>
      <c r="BX20" s="60"/>
      <c r="BY20" s="99"/>
      <c r="BZ20" s="99"/>
      <c r="CA20" s="307">
        <f t="shared" si="20"/>
        <v>0</v>
      </c>
      <c r="CB20" s="60"/>
      <c r="CC20" s="99"/>
      <c r="CD20" s="99"/>
      <c r="CE20" s="307">
        <f t="shared" si="11"/>
        <v>0</v>
      </c>
      <c r="CF20" s="60"/>
      <c r="CG20" s="99"/>
      <c r="CH20" s="99"/>
      <c r="CI20" s="307">
        <f t="shared" si="12"/>
        <v>0</v>
      </c>
      <c r="CJ20" s="60"/>
      <c r="CK20" s="60"/>
      <c r="CL20" s="60"/>
      <c r="CM20" s="307">
        <f t="shared" si="13"/>
        <v>0</v>
      </c>
      <c r="CN20" s="60"/>
      <c r="CO20" s="99"/>
      <c r="CP20" s="99"/>
      <c r="CQ20" s="307">
        <f t="shared" si="21"/>
        <v>0</v>
      </c>
      <c r="CR20" s="60"/>
      <c r="CS20" s="99"/>
      <c r="CT20" s="99"/>
      <c r="CU20" s="307">
        <f t="shared" si="22"/>
        <v>0</v>
      </c>
      <c r="CV20" s="60"/>
      <c r="CW20" s="99"/>
      <c r="CX20" s="99"/>
      <c r="CY20" s="307">
        <f t="shared" si="23"/>
        <v>0</v>
      </c>
    </row>
    <row r="21" spans="2:103" ht="12.75" customHeight="1">
      <c r="B21" s="304">
        <v>6</v>
      </c>
      <c r="C21" s="488">
        <f>QCI!C20</f>
        <v>0</v>
      </c>
      <c r="D21" s="489"/>
      <c r="E21" s="490"/>
      <c r="F21" s="305">
        <f>QCI!Y20</f>
        <v>0</v>
      </c>
      <c r="G21" s="306">
        <f t="shared" si="24"/>
        <v>0</v>
      </c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>
        <v>7</v>
      </c>
      <c r="C22" s="488">
        <f>QCI!C21</f>
        <v>0</v>
      </c>
      <c r="D22" s="489"/>
      <c r="E22" s="490"/>
      <c r="F22" s="305">
        <f>QCI!Y21</f>
        <v>0</v>
      </c>
      <c r="G22" s="306">
        <f t="shared" si="24"/>
        <v>0</v>
      </c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>
        <v>8</v>
      </c>
      <c r="C23" s="488">
        <f>QCI!C22</f>
        <v>0</v>
      </c>
      <c r="D23" s="489"/>
      <c r="E23" s="490"/>
      <c r="F23" s="305">
        <f>QCI!Y22</f>
        <v>0</v>
      </c>
      <c r="G23" s="306">
        <f t="shared" si="24"/>
        <v>0</v>
      </c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>
        <v>9</v>
      </c>
      <c r="C24" s="488">
        <f>QCI!C23</f>
        <v>0</v>
      </c>
      <c r="D24" s="489"/>
      <c r="E24" s="490"/>
      <c r="F24" s="305">
        <f>QCI!Y23</f>
        <v>0</v>
      </c>
      <c r="G24" s="306">
        <f t="shared" si="24"/>
        <v>0</v>
      </c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>
        <v>10</v>
      </c>
      <c r="C25" s="488">
        <f>QCI!C24</f>
        <v>0</v>
      </c>
      <c r="D25" s="489"/>
      <c r="E25" s="490"/>
      <c r="F25" s="305">
        <f>QCI!Y24</f>
        <v>0</v>
      </c>
      <c r="G25" s="306">
        <f t="shared" si="24"/>
        <v>0</v>
      </c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>
        <v>11</v>
      </c>
      <c r="C26" s="488">
        <f>QCI!C25</f>
        <v>0</v>
      </c>
      <c r="D26" s="489"/>
      <c r="E26" s="490"/>
      <c r="F26" s="305">
        <f>QCI!Y25</f>
        <v>0</v>
      </c>
      <c r="G26" s="306">
        <f t="shared" si="24"/>
        <v>0</v>
      </c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>
        <v>12</v>
      </c>
      <c r="C27" s="488">
        <f>QCI!C26</f>
        <v>0</v>
      </c>
      <c r="D27" s="489"/>
      <c r="E27" s="490"/>
      <c r="F27" s="305">
        <f>QCI!Y26</f>
        <v>0</v>
      </c>
      <c r="G27" s="306">
        <f t="shared" si="24"/>
        <v>0</v>
      </c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>
        <v>13</v>
      </c>
      <c r="C28" s="488">
        <f>QCI!C27</f>
        <v>0</v>
      </c>
      <c r="D28" s="489"/>
      <c r="E28" s="490"/>
      <c r="F28" s="305">
        <f>QCI!Y27</f>
        <v>0</v>
      </c>
      <c r="G28" s="306">
        <f t="shared" si="24"/>
        <v>0</v>
      </c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>
        <v>14</v>
      </c>
      <c r="C29" s="488">
        <f>QCI!C28</f>
        <v>0</v>
      </c>
      <c r="D29" s="489"/>
      <c r="E29" s="490"/>
      <c r="F29" s="305">
        <f>QCI!Y28</f>
        <v>0</v>
      </c>
      <c r="G29" s="306">
        <f t="shared" si="24"/>
        <v>0</v>
      </c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>
        <v>15</v>
      </c>
      <c r="C30" s="488">
        <f>QCI!C29</f>
        <v>0</v>
      </c>
      <c r="D30" s="489"/>
      <c r="E30" s="490"/>
      <c r="F30" s="305">
        <f>QCI!Y29</f>
        <v>0</v>
      </c>
      <c r="G30" s="306">
        <f t="shared" si="24"/>
        <v>0</v>
      </c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>
        <v>16</v>
      </c>
      <c r="C31" s="488">
        <f>QCI!C30</f>
        <v>0</v>
      </c>
      <c r="D31" s="489"/>
      <c r="E31" s="490"/>
      <c r="F31" s="305">
        <f>QCI!Y30</f>
        <v>0</v>
      </c>
      <c r="G31" s="306">
        <f t="shared" si="24"/>
        <v>0</v>
      </c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>
        <v>17</v>
      </c>
      <c r="C32" s="488">
        <f>QCI!C31</f>
        <v>0</v>
      </c>
      <c r="D32" s="489"/>
      <c r="E32" s="490"/>
      <c r="F32" s="305">
        <f>QCI!Y31</f>
        <v>0</v>
      </c>
      <c r="G32" s="306">
        <f t="shared" si="24"/>
        <v>0</v>
      </c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>
        <v>18</v>
      </c>
      <c r="C33" s="488">
        <f>QCI!C32</f>
        <v>0</v>
      </c>
      <c r="D33" s="489"/>
      <c r="E33" s="490"/>
      <c r="F33" s="305">
        <f>QCI!Y32</f>
        <v>0</v>
      </c>
      <c r="G33" s="306">
        <f t="shared" si="24"/>
        <v>0</v>
      </c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>
        <v>19</v>
      </c>
      <c r="C34" s="488">
        <f>QCI!C33</f>
        <v>0</v>
      </c>
      <c r="D34" s="489"/>
      <c r="E34" s="490"/>
      <c r="F34" s="305">
        <f>QCI!Y33</f>
        <v>0</v>
      </c>
      <c r="G34" s="306">
        <f t="shared" si="24"/>
        <v>0</v>
      </c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>
        <v>20</v>
      </c>
      <c r="C35" s="488">
        <f>QCI!C34</f>
        <v>0</v>
      </c>
      <c r="D35" s="489"/>
      <c r="E35" s="490"/>
      <c r="F35" s="305">
        <f>QCI!Y34</f>
        <v>0</v>
      </c>
      <c r="G35" s="306">
        <f t="shared" si="24"/>
        <v>0</v>
      </c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>
        <v>21</v>
      </c>
      <c r="C36" s="488">
        <f>QCI!C35</f>
        <v>0</v>
      </c>
      <c r="D36" s="489"/>
      <c r="E36" s="490"/>
      <c r="F36" s="305">
        <f>QCI!Y35</f>
        <v>0</v>
      </c>
      <c r="G36" s="306">
        <f t="shared" si="24"/>
        <v>0</v>
      </c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>
        <v>22</v>
      </c>
      <c r="C37" s="488">
        <f>QCI!C36</f>
        <v>0</v>
      </c>
      <c r="D37" s="489"/>
      <c r="E37" s="490"/>
      <c r="F37" s="305">
        <f>QCI!Y36</f>
        <v>0</v>
      </c>
      <c r="G37" s="306">
        <f t="shared" si="24"/>
        <v>0</v>
      </c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>
        <v>23</v>
      </c>
      <c r="C38" s="488">
        <f>QCI!C37</f>
        <v>0</v>
      </c>
      <c r="D38" s="489"/>
      <c r="E38" s="490"/>
      <c r="F38" s="305">
        <f>QCI!Y37</f>
        <v>0</v>
      </c>
      <c r="G38" s="306">
        <f t="shared" si="24"/>
        <v>0</v>
      </c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>
        <v>24</v>
      </c>
      <c r="C39" s="488">
        <f>QCI!C38</f>
        <v>0</v>
      </c>
      <c r="D39" s="489"/>
      <c r="E39" s="490"/>
      <c r="F39" s="305">
        <f>QCI!Y38</f>
        <v>0</v>
      </c>
      <c r="G39" s="306">
        <f t="shared" si="24"/>
        <v>0</v>
      </c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>
        <v>25</v>
      </c>
      <c r="C40" s="497">
        <f>QCI!C39</f>
        <v>0</v>
      </c>
      <c r="D40" s="498"/>
      <c r="E40" s="499"/>
      <c r="F40" s="309">
        <f>QCI!Y39</f>
        <v>0</v>
      </c>
      <c r="G40" s="310">
        <f t="shared" si="24"/>
        <v>0</v>
      </c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IF(SUM(H16:H40)=0,0,SUMPRODUCT(G16:G40,H16:H40))</f>
        <v>99.99999999999999</v>
      </c>
      <c r="I41" s="318"/>
      <c r="J41" s="318"/>
      <c r="K41" s="319">
        <f>H41</f>
        <v>99.99999999999999</v>
      </c>
      <c r="L41" s="318">
        <f>SUMPRODUCT($G16:$G40,L16:L40)</f>
        <v>0</v>
      </c>
      <c r="M41" s="318"/>
      <c r="N41" s="318"/>
      <c r="O41" s="319">
        <f t="shared" si="0"/>
        <v>99.99999999999999</v>
      </c>
      <c r="P41" s="318">
        <f>SUMPRODUCT($G16:$G40,P16:P40)</f>
        <v>0</v>
      </c>
      <c r="Q41" s="318"/>
      <c r="R41" s="318"/>
      <c r="S41" s="319">
        <f t="shared" si="1"/>
        <v>99.99999999999999</v>
      </c>
      <c r="T41" s="318">
        <f>SUMPRODUCT($G16:$G40,T16:T40)</f>
        <v>0</v>
      </c>
      <c r="U41" s="318"/>
      <c r="V41" s="318"/>
      <c r="W41" s="319">
        <f t="shared" si="2"/>
        <v>99.99999999999999</v>
      </c>
      <c r="X41" s="318">
        <f>SUMPRODUCT($G16:$G40,X16:X40)</f>
        <v>0</v>
      </c>
      <c r="Y41" s="318"/>
      <c r="Z41" s="318"/>
      <c r="AA41" s="319">
        <f t="shared" si="3"/>
        <v>99.99999999999999</v>
      </c>
      <c r="AB41" s="318">
        <f>SUMPRODUCT($G16:$G40,AB16:AB40)</f>
        <v>0</v>
      </c>
      <c r="AC41" s="332"/>
      <c r="AD41" s="332"/>
      <c r="AE41" s="319">
        <f t="shared" si="4"/>
        <v>99.99999999999999</v>
      </c>
      <c r="AF41" s="318">
        <f>SUMPRODUCT($G16:$G40,AF16:AF40)</f>
        <v>0</v>
      </c>
      <c r="AG41" s="318"/>
      <c r="AH41" s="318"/>
      <c r="AI41" s="319">
        <f t="shared" si="5"/>
        <v>99.99999999999999</v>
      </c>
      <c r="AJ41" s="318">
        <f>SUMPRODUCT($G16:$G40,AJ16:AJ40)</f>
        <v>0</v>
      </c>
      <c r="AK41" s="332"/>
      <c r="AL41" s="332"/>
      <c r="AM41" s="319">
        <f t="shared" si="6"/>
        <v>99.99999999999999</v>
      </c>
      <c r="AN41" s="318">
        <f>SUMPRODUCT($G16:$G40,AN16:AN40)</f>
        <v>0</v>
      </c>
      <c r="AO41" s="332"/>
      <c r="AP41" s="332"/>
      <c r="AQ41" s="319">
        <f t="shared" si="7"/>
        <v>99.99999999999999</v>
      </c>
      <c r="AR41" s="318">
        <f>SUMPRODUCT($G16:$G40,AR16:AR40)</f>
        <v>0</v>
      </c>
      <c r="AS41" s="332"/>
      <c r="AT41" s="332"/>
      <c r="AU41" s="319">
        <f t="shared" si="15"/>
        <v>99.99999999999999</v>
      </c>
      <c r="AV41" s="318">
        <f>SUMPRODUCT($G16:$G40,AV16:AV40)</f>
        <v>0</v>
      </c>
      <c r="AW41" s="332"/>
      <c r="AX41" s="332"/>
      <c r="AY41" s="319">
        <f t="shared" si="16"/>
        <v>99.99999999999999</v>
      </c>
      <c r="AZ41" s="318">
        <f>SUMPRODUCT($G16:$G40,AZ16:AZ40)</f>
        <v>0</v>
      </c>
      <c r="BA41" s="332"/>
      <c r="BB41" s="332"/>
      <c r="BC41" s="319">
        <f t="shared" si="17"/>
        <v>99.99999999999999</v>
      </c>
      <c r="BD41" s="318">
        <f>SUMPRODUCT($G16:$G40,BD16:BD40)</f>
        <v>0</v>
      </c>
      <c r="BE41" s="332"/>
      <c r="BF41" s="332"/>
      <c r="BG41" s="319">
        <f t="shared" si="8"/>
        <v>99.99999999999999</v>
      </c>
      <c r="BH41" s="318">
        <f>SUMPRODUCT($G16:$G40,BH16:BH40)</f>
        <v>0</v>
      </c>
      <c r="BI41" s="332"/>
      <c r="BJ41" s="332"/>
      <c r="BK41" s="319">
        <f t="shared" si="9"/>
        <v>99.99999999999999</v>
      </c>
      <c r="BL41" s="318">
        <f>SUMPRODUCT($G16:$G40,BL16:BL40)</f>
        <v>0</v>
      </c>
      <c r="BM41" s="104"/>
      <c r="BN41" s="104"/>
      <c r="BO41" s="319">
        <f t="shared" si="10"/>
        <v>99.99999999999999</v>
      </c>
      <c r="BP41" s="318">
        <f>SUMPRODUCT($G16:$G40,BP16:BP40)</f>
        <v>0</v>
      </c>
      <c r="BQ41" s="332"/>
      <c r="BR41" s="332"/>
      <c r="BS41" s="319">
        <f t="shared" si="18"/>
        <v>99.99999999999999</v>
      </c>
      <c r="BT41" s="318">
        <f>SUMPRODUCT($G16:$G40,BT16:BT40)</f>
        <v>0</v>
      </c>
      <c r="BU41" s="332"/>
      <c r="BV41" s="332"/>
      <c r="BW41" s="319">
        <f t="shared" si="19"/>
        <v>99.99999999999999</v>
      </c>
      <c r="BX41" s="318">
        <f>SUMPRODUCT($G16:$G40,BX16:BX40)</f>
        <v>0</v>
      </c>
      <c r="BY41" s="332"/>
      <c r="BZ41" s="332"/>
      <c r="CA41" s="319">
        <f t="shared" si="20"/>
        <v>99.99999999999999</v>
      </c>
      <c r="CB41" s="318">
        <f>SUMPRODUCT($G16:$G40,CB16:CB40)</f>
        <v>0</v>
      </c>
      <c r="CC41" s="332"/>
      <c r="CD41" s="332"/>
      <c r="CE41" s="319">
        <f t="shared" si="11"/>
        <v>99.99999999999999</v>
      </c>
      <c r="CF41" s="318">
        <f>SUMPRODUCT($G16:$G40,CF16:CF40)</f>
        <v>0</v>
      </c>
      <c r="CG41" s="332"/>
      <c r="CH41" s="332"/>
      <c r="CI41" s="319">
        <f t="shared" si="12"/>
        <v>99.99999999999999</v>
      </c>
      <c r="CJ41" s="318">
        <f>SUMPRODUCT($G16:$G40,CJ16:CJ40)</f>
        <v>0</v>
      </c>
      <c r="CK41" s="318"/>
      <c r="CL41" s="318"/>
      <c r="CM41" s="319">
        <f t="shared" si="13"/>
        <v>99.99999999999999</v>
      </c>
      <c r="CN41" s="318">
        <f>SUMPRODUCT($G16:$G40,CN16:CN40)</f>
        <v>0</v>
      </c>
      <c r="CO41" s="332"/>
      <c r="CP41" s="332"/>
      <c r="CQ41" s="319">
        <f t="shared" si="21"/>
        <v>99.99999999999999</v>
      </c>
      <c r="CR41" s="318">
        <f>SUMPRODUCT($G16:$G40,CR16:CR40)</f>
        <v>0</v>
      </c>
      <c r="CS41" s="332"/>
      <c r="CT41" s="332"/>
      <c r="CU41" s="319">
        <f t="shared" si="22"/>
        <v>99.99999999999999</v>
      </c>
      <c r="CV41" s="318">
        <f>SUMPRODUCT($G16:$G40,CV16:CV40)</f>
        <v>0</v>
      </c>
      <c r="CW41" s="332"/>
      <c r="CX41" s="332"/>
      <c r="CY41" s="319">
        <f t="shared" si="23"/>
        <v>99.99999999999999</v>
      </c>
    </row>
    <row r="42" spans="2:103" ht="12.75" customHeight="1">
      <c r="B42" s="320"/>
      <c r="C42" s="321" t="s">
        <v>25</v>
      </c>
      <c r="D42" s="322"/>
      <c r="E42" s="323"/>
      <c r="F42" s="305">
        <f>SUM(F16:F40)</f>
        <v>157622.67</v>
      </c>
      <c r="G42" s="306">
        <f>IF(F42=0,0,F42/F42)</f>
        <v>1</v>
      </c>
      <c r="H42" s="324">
        <f>SUMPRODUCT(F16:F40,H16:H40)/100</f>
        <v>157622.67</v>
      </c>
      <c r="I42" s="324"/>
      <c r="J42" s="324"/>
      <c r="K42" s="307">
        <f>H42</f>
        <v>157622.67</v>
      </c>
      <c r="L42" s="324">
        <f>SUMPRODUCT($F16:$F40,L16:L40)/100</f>
        <v>0</v>
      </c>
      <c r="M42" s="324"/>
      <c r="N42" s="324"/>
      <c r="O42" s="307">
        <f t="shared" si="0"/>
        <v>157622.67</v>
      </c>
      <c r="P42" s="324">
        <f>SUMPRODUCT($F16:$F40,P16:P40)/100</f>
        <v>0</v>
      </c>
      <c r="Q42" s="324"/>
      <c r="R42" s="324"/>
      <c r="S42" s="307">
        <f t="shared" si="1"/>
        <v>157622.67</v>
      </c>
      <c r="T42" s="324">
        <f>SUMPRODUCT($F16:$F40,T16:T40)/100</f>
        <v>0</v>
      </c>
      <c r="U42" s="324"/>
      <c r="V42" s="324"/>
      <c r="W42" s="307">
        <f t="shared" si="2"/>
        <v>157622.67</v>
      </c>
      <c r="X42" s="324">
        <f>SUMPRODUCT($F16:$F40,X16:X40)/100</f>
        <v>0</v>
      </c>
      <c r="Y42" s="324"/>
      <c r="Z42" s="324"/>
      <c r="AA42" s="307">
        <f t="shared" si="3"/>
        <v>157622.67</v>
      </c>
      <c r="AB42" s="324">
        <f>SUMPRODUCT($F16:$F40,AB16:AB40)/100</f>
        <v>0</v>
      </c>
      <c r="AC42" s="333"/>
      <c r="AD42" s="333"/>
      <c r="AE42" s="307">
        <f t="shared" si="4"/>
        <v>157622.67</v>
      </c>
      <c r="AF42" s="324">
        <f>SUMPRODUCT($F16:$F40,AF16:AF40)/100</f>
        <v>0</v>
      </c>
      <c r="AG42" s="324"/>
      <c r="AH42" s="324"/>
      <c r="AI42" s="307">
        <f t="shared" si="5"/>
        <v>157622.67</v>
      </c>
      <c r="AJ42" s="324">
        <f>SUMPRODUCT($F16:$F40,AJ16:AJ40)/100</f>
        <v>0</v>
      </c>
      <c r="AK42" s="333"/>
      <c r="AL42" s="333"/>
      <c r="AM42" s="307">
        <f t="shared" si="6"/>
        <v>157622.67</v>
      </c>
      <c r="AN42" s="324">
        <f>SUMPRODUCT($F16:$F40,AN16:AN40)/100</f>
        <v>0</v>
      </c>
      <c r="AO42" s="333"/>
      <c r="AP42" s="333"/>
      <c r="AQ42" s="307">
        <f t="shared" si="7"/>
        <v>157622.67</v>
      </c>
      <c r="AR42" s="324">
        <f>SUMPRODUCT($F16:$F40,AR16:AR40)/100</f>
        <v>0</v>
      </c>
      <c r="AS42" s="333"/>
      <c r="AT42" s="333"/>
      <c r="AU42" s="307">
        <f t="shared" si="15"/>
        <v>157622.67</v>
      </c>
      <c r="AV42" s="324">
        <f>SUMPRODUCT($F16:$F40,AV16:AV40)/100</f>
        <v>0</v>
      </c>
      <c r="AW42" s="333"/>
      <c r="AX42" s="333"/>
      <c r="AY42" s="307">
        <f t="shared" si="16"/>
        <v>157622.67</v>
      </c>
      <c r="AZ42" s="324">
        <f>SUMPRODUCT($F16:$F40,AZ16:AZ40)/100</f>
        <v>0</v>
      </c>
      <c r="BA42" s="333"/>
      <c r="BB42" s="333"/>
      <c r="BC42" s="307">
        <f t="shared" si="17"/>
        <v>157622.67</v>
      </c>
      <c r="BD42" s="324">
        <f>SUMPRODUCT($F16:$F40,BD16:BD40)/100</f>
        <v>0</v>
      </c>
      <c r="BE42" s="333"/>
      <c r="BF42" s="333"/>
      <c r="BG42" s="307">
        <f t="shared" si="8"/>
        <v>157622.67</v>
      </c>
      <c r="BH42" s="324">
        <f>SUMPRODUCT($F16:$F40,BH16:BH40)/100</f>
        <v>0</v>
      </c>
      <c r="BI42" s="333"/>
      <c r="BJ42" s="333"/>
      <c r="BK42" s="307">
        <f t="shared" si="9"/>
        <v>157622.67</v>
      </c>
      <c r="BL42" s="324">
        <f>SUMPRODUCT($F16:$F40,BL16:BL40)/100</f>
        <v>0</v>
      </c>
      <c r="BM42" s="100"/>
      <c r="BN42" s="100"/>
      <c r="BO42" s="307">
        <f t="shared" si="10"/>
        <v>157622.67</v>
      </c>
      <c r="BP42" s="324">
        <f>SUMPRODUCT($F16:$F40,BP16:BP40)/100</f>
        <v>0</v>
      </c>
      <c r="BQ42" s="333"/>
      <c r="BR42" s="333"/>
      <c r="BS42" s="307">
        <f t="shared" si="18"/>
        <v>157622.67</v>
      </c>
      <c r="BT42" s="324">
        <f>SUMPRODUCT($F16:$F40,BT16:BT40)/100</f>
        <v>0</v>
      </c>
      <c r="BU42" s="333"/>
      <c r="BV42" s="333"/>
      <c r="BW42" s="307">
        <f t="shared" si="19"/>
        <v>157622.67</v>
      </c>
      <c r="BX42" s="324">
        <f>SUMPRODUCT($F16:$F40,BX16:BX40)/100</f>
        <v>0</v>
      </c>
      <c r="BY42" s="333"/>
      <c r="BZ42" s="333"/>
      <c r="CA42" s="307">
        <f t="shared" si="20"/>
        <v>157622.67</v>
      </c>
      <c r="CB42" s="324">
        <f>SUMPRODUCT($F16:$F40,CB16:CB40)/100</f>
        <v>0</v>
      </c>
      <c r="CC42" s="333"/>
      <c r="CD42" s="333"/>
      <c r="CE42" s="307">
        <f t="shared" si="11"/>
        <v>157622.67</v>
      </c>
      <c r="CF42" s="324">
        <f>SUMPRODUCT($F16:$F40,CF16:CF40)/100</f>
        <v>0</v>
      </c>
      <c r="CG42" s="333"/>
      <c r="CH42" s="333"/>
      <c r="CI42" s="307">
        <f t="shared" si="12"/>
        <v>157622.67</v>
      </c>
      <c r="CJ42" s="324">
        <f>SUMPRODUCT($F16:$F40,CJ16:CJ40)/100</f>
        <v>0</v>
      </c>
      <c r="CK42" s="324"/>
      <c r="CL42" s="324"/>
      <c r="CM42" s="307">
        <f t="shared" si="13"/>
        <v>157622.67</v>
      </c>
      <c r="CN42" s="324">
        <f>SUMPRODUCT($F16:$F40,CN16:CN40)/100</f>
        <v>0</v>
      </c>
      <c r="CO42" s="333"/>
      <c r="CP42" s="333"/>
      <c r="CQ42" s="307">
        <f t="shared" si="21"/>
        <v>157622.67</v>
      </c>
      <c r="CR42" s="324">
        <f>SUMPRODUCT($F16:$F40,CR16:CR40)/100</f>
        <v>0</v>
      </c>
      <c r="CS42" s="333"/>
      <c r="CT42" s="333"/>
      <c r="CU42" s="307">
        <f t="shared" si="22"/>
        <v>157622.67</v>
      </c>
      <c r="CV42" s="324">
        <f>SUMPRODUCT($F16:$F40,CV16:CV40)/100</f>
        <v>0</v>
      </c>
      <c r="CW42" s="333"/>
      <c r="CX42" s="333"/>
      <c r="CY42" s="307">
        <f t="shared" si="23"/>
        <v>157622.67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>NÃO É NECESSÁRIO APRESENTAR ESTA PÁGINA - CRONOGRAMA COM MENOS DE 6  MESES</v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495" t="str">
        <f>'[1]QCI'!$B$44:$R$44</f>
        <v>ALVINLANDIA, 03 de Julho de 2018</v>
      </c>
      <c r="C46" s="495"/>
      <c r="D46" s="495"/>
      <c r="E46" s="495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95" t="str">
        <f>B46</f>
        <v>ALVINLANDIA, 03 de Julho de 2018</v>
      </c>
      <c r="Y46" s="495"/>
      <c r="Z46" s="495"/>
      <c r="AA46" s="495"/>
      <c r="AB46" s="495"/>
      <c r="AC46" s="495"/>
      <c r="AD46" s="495"/>
      <c r="AE46" s="495"/>
      <c r="AI46" s="326"/>
      <c r="AJ46" s="326"/>
      <c r="AK46" s="326"/>
      <c r="AL46" s="326"/>
      <c r="AM46" s="326"/>
      <c r="AN46" s="495" t="str">
        <f>$B46</f>
        <v>ALVINLANDIA, 03 de Julho de 2018</v>
      </c>
      <c r="AO46" s="495"/>
      <c r="AP46" s="495"/>
      <c r="AQ46" s="495"/>
      <c r="AR46" s="495"/>
      <c r="AS46" s="495"/>
      <c r="AT46" s="495"/>
      <c r="AU46" s="495"/>
      <c r="AY46" s="326"/>
      <c r="AZ46" s="326"/>
      <c r="BA46" s="326"/>
      <c r="BB46" s="326"/>
      <c r="BC46" s="326"/>
      <c r="BD46" s="495" t="str">
        <f>$B46</f>
        <v>ALVINLANDIA, 03 de Julho de 2018</v>
      </c>
      <c r="BE46" s="495"/>
      <c r="BF46" s="495"/>
      <c r="BG46" s="495"/>
      <c r="BH46" s="495"/>
      <c r="BI46" s="495"/>
      <c r="BJ46" s="495"/>
      <c r="BK46" s="495"/>
      <c r="BO46" s="326"/>
      <c r="BP46" s="326"/>
      <c r="BQ46" s="326"/>
      <c r="BR46" s="326"/>
      <c r="BS46" s="326"/>
      <c r="BT46" s="495" t="str">
        <f>$B46</f>
        <v>ALVINLANDIA, 03 de Julho de 2018</v>
      </c>
      <c r="BU46" s="495"/>
      <c r="BV46" s="495"/>
      <c r="BW46" s="495"/>
      <c r="BX46" s="495"/>
      <c r="BY46" s="495"/>
      <c r="BZ46" s="495"/>
      <c r="CA46" s="495"/>
      <c r="CE46" s="326"/>
      <c r="CF46" s="326"/>
      <c r="CG46" s="326"/>
      <c r="CH46" s="326"/>
      <c r="CI46" s="326"/>
      <c r="CJ46" s="495" t="str">
        <f>$B46</f>
        <v>ALVINLANDIA, 03 de Julho de 2018</v>
      </c>
      <c r="CK46" s="495"/>
      <c r="CL46" s="495"/>
      <c r="CM46" s="495"/>
      <c r="CN46" s="495"/>
      <c r="CO46" s="495"/>
      <c r="CP46" s="495"/>
      <c r="CQ46" s="495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tr">
        <f>QCI!B49</f>
        <v>ABIGAIL CATELI DIAS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tr">
        <f>$S47</f>
        <v>ABIGAIL CATELI DIAS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ABIGAIL CATELI DIAS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ABIGAIL CATELI DIAS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ABIGAIL CATELI DIAS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ABIGAIL CATELI DIAS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B46:E46"/>
    <mergeCell ref="X46:AE46"/>
    <mergeCell ref="AN46:AU46"/>
    <mergeCell ref="BD46:BK46"/>
    <mergeCell ref="BT46:CA46"/>
    <mergeCell ref="CJ46:CQ46"/>
    <mergeCell ref="C26:E26"/>
    <mergeCell ref="C27:E27"/>
    <mergeCell ref="C30:E30"/>
    <mergeCell ref="C29:E29"/>
    <mergeCell ref="C31:E31"/>
    <mergeCell ref="C28:E28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17:E17"/>
    <mergeCell ref="C18:E18"/>
    <mergeCell ref="C19:E19"/>
    <mergeCell ref="C25:E25"/>
    <mergeCell ref="C20:E20"/>
    <mergeCell ref="C21:E21"/>
    <mergeCell ref="C22:E22"/>
    <mergeCell ref="C23:E23"/>
    <mergeCell ref="C24:E24"/>
    <mergeCell ref="AV8:BC8"/>
    <mergeCell ref="B8:C8"/>
    <mergeCell ref="D8:G8"/>
    <mergeCell ref="H8:O8"/>
    <mergeCell ref="P8:W8"/>
    <mergeCell ref="AN8:AU8"/>
    <mergeCell ref="C16:E16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</mergeCells>
  <conditionalFormatting sqref="AN16:AP41 AJ16:AL41 L16:N41 P16:R41 T16:V41 X16:Z41 AB16:AD41 AF16:AH41 CB16:CD41 CR16:CT41 AZ16:BB41 BH16:BJ41 BD16:BF41 AV16:AX41 BL16:BN41 BP16:BR41 BT16:BV41 CF16:CH41 AR16:AT41 BX16:BZ41 CJ16:CL41 CN16:CP41 CV16:CX41">
    <cfRule type="expression" priority="1" dxfId="1" stopIfTrue="1">
      <formula>K16&gt;99.9999999</formula>
    </cfRule>
  </conditionalFormatting>
  <conditionalFormatting sqref="W42 AQ42 AA42 AU42 AY42 BC42 BO42 BS42 BW42 CA42 CM42 CQ42 CU42 CY42">
    <cfRule type="expression" priority="2" dxfId="0" stopIfTrue="1">
      <formula>#REF!=1</formula>
    </cfRule>
  </conditionalFormatting>
  <printOptions/>
  <pageMargins left="0.55" right="0.1968503937007874" top="0.7874015748031497" bottom="0.3937007874015748" header="0.15748031496062992" footer="0.11811023622047245"/>
  <pageSetup firstPageNumber="2" useFirstPageNumber="1" horizontalDpi="300" verticalDpi="300" orientation="landscape" paperSize="9" scale="85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AU41:AU42 AM16:AM40 AI16:AI40 AQ16:AQ40 F28:F40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="80" zoomScaleNormal="80" zoomScaleSheetLayoutView="100" zoomScalePageLayoutView="0" workbookViewId="0" topLeftCell="A16">
      <selection activeCell="S34" sqref="S34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45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76</v>
      </c>
      <c r="AJ4"/>
      <c r="AK4"/>
      <c r="AL4"/>
      <c r="AM4"/>
      <c r="AN4"/>
      <c r="AO4"/>
      <c r="AP4"/>
      <c r="AQ4"/>
    </row>
    <row r="5" spans="2:43" ht="12.75" customHeight="1">
      <c r="B5" s="285" t="s">
        <v>77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94" t="str">
        <f>QCI!B6</f>
        <v>2585-804178/2014</v>
      </c>
      <c r="C7" s="496"/>
      <c r="D7" s="494" t="str">
        <f>QCI!H6</f>
        <v>PREFEITURA</v>
      </c>
      <c r="E7" s="495"/>
      <c r="F7" s="495"/>
      <c r="G7" s="495"/>
      <c r="H7" s="88"/>
      <c r="I7" s="88"/>
      <c r="J7" s="88"/>
      <c r="K7" s="88"/>
      <c r="L7" s="494" t="str">
        <f>QCI!O6</f>
        <v>ALVINLANDIA/SP</v>
      </c>
      <c r="M7" s="495"/>
      <c r="N7" s="495"/>
      <c r="O7" s="496"/>
      <c r="P7" s="494" t="str">
        <f>QCI!U6</f>
        <v>Pavimentação e recapeamento asfaltico, guia sarjeta/ calçada</v>
      </c>
      <c r="Q7" s="495"/>
      <c r="R7" s="495"/>
      <c r="S7" s="496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494" t="str">
        <f>QCI!O9</f>
        <v>PLANEJAMENTO URBANO</v>
      </c>
      <c r="C10" s="495"/>
      <c r="D10" s="495"/>
      <c r="E10" s="495"/>
      <c r="F10" s="495"/>
      <c r="G10" s="495"/>
      <c r="H10" s="122"/>
      <c r="I10" s="122"/>
      <c r="J10" s="122"/>
      <c r="K10" s="122"/>
      <c r="L10" s="500">
        <f>CronogFF!H11</f>
        <v>0</v>
      </c>
      <c r="M10" s="501"/>
      <c r="N10" s="123"/>
      <c r="O10" s="108"/>
      <c r="P10" s="502">
        <f>CronogFF!P11</f>
        <v>0</v>
      </c>
      <c r="Q10" s="503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39</v>
      </c>
      <c r="G13" s="124" t="s">
        <v>44</v>
      </c>
      <c r="H13" s="87" t="s">
        <v>40</v>
      </c>
      <c r="I13" s="126"/>
      <c r="J13" s="126"/>
      <c r="K13" s="126"/>
      <c r="L13" s="127"/>
      <c r="M13" s="93" t="str">
        <f>CronogFF!H14</f>
        <v>MEDIDO ATÉ O PERIODO</v>
      </c>
      <c r="N13" s="128">
        <f>CronogFF!K14</f>
        <v>1</v>
      </c>
      <c r="O13" s="66"/>
      <c r="P13" s="129"/>
      <c r="Q13" s="93" t="str">
        <f>$M13</f>
        <v>MEDIDO ATÉ O PERIODO</v>
      </c>
      <c r="R13" s="128">
        <f>N13+1</f>
        <v>2</v>
      </c>
      <c r="S13" s="66"/>
      <c r="T13" s="129"/>
      <c r="U13" s="93" t="str">
        <f>$M13</f>
        <v>MEDIDO ATÉ O PERIODO</v>
      </c>
      <c r="V13" s="128">
        <f>R13+1</f>
        <v>3</v>
      </c>
      <c r="W13" s="66"/>
      <c r="X13" s="129"/>
      <c r="Y13" s="93" t="str">
        <f>$M13</f>
        <v>MEDIDO ATÉ O PERIODO</v>
      </c>
      <c r="Z13" s="128">
        <f>V13+1</f>
        <v>4</v>
      </c>
      <c r="AA13" s="66"/>
      <c r="AB13" s="129"/>
      <c r="AC13" s="93" t="str">
        <f>$M13</f>
        <v>MEDIDO ATÉ O PERIODO</v>
      </c>
      <c r="AD13" s="128">
        <f>Z13+1</f>
        <v>5</v>
      </c>
      <c r="AE13" s="66"/>
      <c r="AF13" s="129"/>
      <c r="AG13" s="93" t="str">
        <f>$M13</f>
        <v>MEDIDO ATÉ O PERIODO</v>
      </c>
      <c r="AH13" s="128">
        <f>AD13+1</f>
        <v>6</v>
      </c>
      <c r="AI13" s="66"/>
      <c r="AJ13" s="129"/>
      <c r="AK13" s="93" t="str">
        <f>$M13</f>
        <v>MEDIDO ATÉ O PERIODO</v>
      </c>
      <c r="AL13" s="128">
        <f>AH13+1</f>
        <v>7</v>
      </c>
      <c r="AM13" s="66"/>
      <c r="AN13" s="129"/>
      <c r="AO13" s="93" t="str">
        <f>$M13</f>
        <v>MEDIDO ATÉ O PERIODO</v>
      </c>
      <c r="AP13" s="128">
        <f>AL13+1</f>
        <v>8</v>
      </c>
      <c r="AQ13" s="66"/>
      <c r="AR13" s="129"/>
      <c r="AS13" s="93" t="str">
        <f>$M13</f>
        <v>MEDIDO ATÉ O PERIODO</v>
      </c>
      <c r="AT13" s="128">
        <f>AP13+1</f>
        <v>9</v>
      </c>
      <c r="AU13" s="66"/>
      <c r="AV13" s="129"/>
      <c r="AW13" s="93" t="str">
        <f>$M13</f>
        <v>MEDIDO ATÉ O PERIODO</v>
      </c>
      <c r="AX13" s="128">
        <f>AT13+1</f>
        <v>10</v>
      </c>
      <c r="AY13" s="66"/>
      <c r="AZ13" s="129"/>
      <c r="BA13" s="93" t="str">
        <f>$M13</f>
        <v>MEDIDO ATÉ O PERIODO</v>
      </c>
      <c r="BB13" s="128">
        <f>AX13+1</f>
        <v>11</v>
      </c>
      <c r="BC13" s="66"/>
      <c r="BD13" s="129"/>
      <c r="BE13" s="93" t="str">
        <f>$M13</f>
        <v>MEDIDO ATÉ O PERIODO</v>
      </c>
      <c r="BF13" s="128">
        <f>BB13+1</f>
        <v>12</v>
      </c>
      <c r="BG13" s="66"/>
      <c r="BH13" s="129"/>
      <c r="BI13" s="93" t="str">
        <f>$M13</f>
        <v>MEDIDO ATÉ O PERIODO</v>
      </c>
      <c r="BJ13" s="128">
        <f>BF13+1</f>
        <v>13</v>
      </c>
      <c r="BK13" s="66"/>
      <c r="BL13" s="129"/>
      <c r="BM13" s="93" t="str">
        <f>$M13</f>
        <v>MEDIDO ATÉ O PERIODO</v>
      </c>
      <c r="BN13" s="128">
        <f>BJ13+1</f>
        <v>14</v>
      </c>
      <c r="BO13" s="66"/>
      <c r="BP13" s="129"/>
      <c r="BQ13" s="93" t="str">
        <f>$M13</f>
        <v>MEDIDO ATÉ O PERIODO</v>
      </c>
      <c r="BR13" s="128">
        <f>BN13+1</f>
        <v>15</v>
      </c>
      <c r="BS13" s="66"/>
      <c r="BT13" s="129"/>
      <c r="BU13" s="93" t="str">
        <f>$M13</f>
        <v>MEDIDO ATÉ O PERIODO</v>
      </c>
      <c r="BV13" s="128">
        <f>BR13+1</f>
        <v>16</v>
      </c>
      <c r="BW13" s="66"/>
      <c r="BX13" s="129"/>
      <c r="BY13" s="93" t="str">
        <f>$M13</f>
        <v>MEDIDO ATÉ O PERIODO</v>
      </c>
      <c r="BZ13" s="128">
        <f>BV13+1</f>
        <v>17</v>
      </c>
      <c r="CA13" s="66"/>
      <c r="CB13" s="129"/>
      <c r="CC13" s="93" t="str">
        <f>$M13</f>
        <v>MEDIDO ATÉ O PERIODO</v>
      </c>
      <c r="CD13" s="128">
        <f>BZ13+1</f>
        <v>18</v>
      </c>
      <c r="CE13" s="66"/>
      <c r="CF13" s="129"/>
      <c r="CG13" s="93" t="str">
        <f>$M13</f>
        <v>MEDIDO ATÉ O PERIODO</v>
      </c>
      <c r="CH13" s="128">
        <f>CD13+1</f>
        <v>19</v>
      </c>
      <c r="CI13" s="66"/>
      <c r="CJ13" s="129"/>
      <c r="CK13" s="93" t="str">
        <f>$M13</f>
        <v>MEDIDO ATÉ O PERIODO</v>
      </c>
      <c r="CL13" s="128">
        <f>CH13+1</f>
        <v>20</v>
      </c>
      <c r="CM13" s="66"/>
      <c r="CN13" s="129"/>
      <c r="CO13" s="93" t="str">
        <f>$M13</f>
        <v>MEDIDO ATÉ O PERIODO</v>
      </c>
      <c r="CP13" s="128">
        <f>CL13+1</f>
        <v>21</v>
      </c>
      <c r="CQ13" s="66"/>
      <c r="CR13" s="129"/>
      <c r="CS13" s="93" t="str">
        <f>$M13</f>
        <v>MEDIDO ATÉ O PERIODO</v>
      </c>
      <c r="CT13" s="128">
        <f>CP13+1</f>
        <v>22</v>
      </c>
      <c r="CU13" s="66"/>
      <c r="CV13" s="129"/>
      <c r="CW13" s="93" t="str">
        <f>$M13</f>
        <v>MEDIDO ATÉ O PERIODO</v>
      </c>
      <c r="CX13" s="128">
        <f>CT13+1</f>
        <v>23</v>
      </c>
      <c r="CY13" s="66"/>
      <c r="CZ13" s="129"/>
      <c r="DA13" s="93" t="str">
        <f>$M13</f>
        <v>MEDIDO ATÉ O PERIODO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66</v>
      </c>
      <c r="O14" s="69" t="s">
        <v>67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PAVIMENTAÇÃO CBUQ</v>
      </c>
      <c r="D15" s="343" t="s">
        <v>58</v>
      </c>
      <c r="E15" s="344" t="s">
        <v>28</v>
      </c>
      <c r="F15" s="345">
        <f>QCI!Y15</f>
        <v>41094.46</v>
      </c>
      <c r="G15" s="346">
        <f>CronogFF!G16</f>
        <v>0.5349516030911036</v>
      </c>
      <c r="H15" s="347"/>
      <c r="I15" s="348"/>
      <c r="J15" s="348"/>
      <c r="K15" s="349"/>
      <c r="L15" s="350">
        <f>CronogFF!H16</f>
        <v>100</v>
      </c>
      <c r="M15" s="351">
        <f>L$15*QCI!$Y$15*QCI!$R$15/100</f>
        <v>41026.563733188</v>
      </c>
      <c r="N15" s="352">
        <f>L$15/100*QCI!$Y$15*(QCI!$U$15+QCI!$W$15)</f>
        <v>67.8962668119997</v>
      </c>
      <c r="O15" s="353">
        <f>M15+N15</f>
        <v>41094.46</v>
      </c>
      <c r="P15" s="354">
        <f>CronogFF!L16</f>
        <v>0</v>
      </c>
      <c r="Q15" s="355">
        <f>P$15*QCI!$Y$15*QCI!$R$15/100</f>
        <v>0</v>
      </c>
      <c r="R15" s="355">
        <f>P$15/100*QCI!$Y$15*(QCI!$U$15+QCI!$W$15)</f>
        <v>0</v>
      </c>
      <c r="S15" s="356">
        <f>Q15+R15</f>
        <v>0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58</v>
      </c>
      <c r="E16" s="360" t="s">
        <v>29</v>
      </c>
      <c r="F16" s="361">
        <f>IF(F17&lt;&gt;0,F15-F17,0)</f>
        <v>0</v>
      </c>
      <c r="G16" s="362"/>
      <c r="H16" s="363"/>
      <c r="I16" s="364"/>
      <c r="J16" s="364"/>
      <c r="K16" s="365"/>
      <c r="L16" s="366">
        <f aca="true" t="shared" si="0" ref="L16:W16">L15+H16</f>
        <v>100</v>
      </c>
      <c r="M16" s="366">
        <f t="shared" si="0"/>
        <v>41026.563733188</v>
      </c>
      <c r="N16" s="367">
        <f t="shared" si="0"/>
        <v>67.8962668119997</v>
      </c>
      <c r="O16" s="368">
        <f t="shared" si="0"/>
        <v>41094.46</v>
      </c>
      <c r="P16" s="369">
        <f t="shared" si="0"/>
        <v>100</v>
      </c>
      <c r="Q16" s="370">
        <f t="shared" si="0"/>
        <v>41026.563733188</v>
      </c>
      <c r="R16" s="371">
        <f t="shared" si="0"/>
        <v>67.8962668119997</v>
      </c>
      <c r="S16" s="372">
        <f t="shared" si="0"/>
        <v>41094.46</v>
      </c>
      <c r="T16" s="369">
        <f t="shared" si="0"/>
        <v>100</v>
      </c>
      <c r="U16" s="370">
        <f t="shared" si="0"/>
        <v>41026.563733188</v>
      </c>
      <c r="V16" s="371">
        <f t="shared" si="0"/>
        <v>67.8962668119997</v>
      </c>
      <c r="W16" s="372">
        <f t="shared" si="0"/>
        <v>41094.46</v>
      </c>
      <c r="X16" s="369">
        <f aca="true" t="shared" si="1" ref="X16:BC16">X15+T16</f>
        <v>100</v>
      </c>
      <c r="Y16" s="370">
        <f t="shared" si="1"/>
        <v>41026.563733188</v>
      </c>
      <c r="Z16" s="371">
        <f t="shared" si="1"/>
        <v>67.8962668119997</v>
      </c>
      <c r="AA16" s="372">
        <f t="shared" si="1"/>
        <v>41094.46</v>
      </c>
      <c r="AB16" s="369">
        <f t="shared" si="1"/>
        <v>100</v>
      </c>
      <c r="AC16" s="370">
        <f t="shared" si="1"/>
        <v>41026.563733188</v>
      </c>
      <c r="AD16" s="371">
        <f t="shared" si="1"/>
        <v>67.8962668119997</v>
      </c>
      <c r="AE16" s="372">
        <f t="shared" si="1"/>
        <v>41094.46</v>
      </c>
      <c r="AF16" s="369">
        <f t="shared" si="1"/>
        <v>100</v>
      </c>
      <c r="AG16" s="370">
        <f t="shared" si="1"/>
        <v>41026.563733188</v>
      </c>
      <c r="AH16" s="371">
        <f t="shared" si="1"/>
        <v>67.8962668119997</v>
      </c>
      <c r="AI16" s="372">
        <f t="shared" si="1"/>
        <v>41094.46</v>
      </c>
      <c r="AJ16" s="369">
        <f t="shared" si="1"/>
        <v>100</v>
      </c>
      <c r="AK16" s="370">
        <f t="shared" si="1"/>
        <v>41026.563733188</v>
      </c>
      <c r="AL16" s="371">
        <f t="shared" si="1"/>
        <v>67.8962668119997</v>
      </c>
      <c r="AM16" s="372">
        <f t="shared" si="1"/>
        <v>41094.46</v>
      </c>
      <c r="AN16" s="369">
        <f t="shared" si="1"/>
        <v>100</v>
      </c>
      <c r="AO16" s="370">
        <f t="shared" si="1"/>
        <v>41026.563733188</v>
      </c>
      <c r="AP16" s="371">
        <f t="shared" si="1"/>
        <v>67.8962668119997</v>
      </c>
      <c r="AQ16" s="372">
        <f t="shared" si="1"/>
        <v>41094.46</v>
      </c>
      <c r="AR16" s="369">
        <f t="shared" si="1"/>
        <v>100</v>
      </c>
      <c r="AS16" s="370">
        <f t="shared" si="1"/>
        <v>41026.563733188</v>
      </c>
      <c r="AT16" s="371">
        <f t="shared" si="1"/>
        <v>67.8962668119997</v>
      </c>
      <c r="AU16" s="372">
        <f t="shared" si="1"/>
        <v>41094.46</v>
      </c>
      <c r="AV16" s="369">
        <f t="shared" si="1"/>
        <v>100</v>
      </c>
      <c r="AW16" s="370">
        <f t="shared" si="1"/>
        <v>41026.563733188</v>
      </c>
      <c r="AX16" s="371">
        <f t="shared" si="1"/>
        <v>67.8962668119997</v>
      </c>
      <c r="AY16" s="372">
        <f t="shared" si="1"/>
        <v>41094.46</v>
      </c>
      <c r="AZ16" s="369">
        <f t="shared" si="1"/>
        <v>100</v>
      </c>
      <c r="BA16" s="370">
        <f t="shared" si="1"/>
        <v>41026.563733188</v>
      </c>
      <c r="BB16" s="371">
        <f t="shared" si="1"/>
        <v>67.8962668119997</v>
      </c>
      <c r="BC16" s="372">
        <f t="shared" si="1"/>
        <v>41094.46</v>
      </c>
      <c r="BD16" s="369">
        <f aca="true" t="shared" si="2" ref="BD16:CI16">BD15+AZ16</f>
        <v>100</v>
      </c>
      <c r="BE16" s="370">
        <f t="shared" si="2"/>
        <v>41026.563733188</v>
      </c>
      <c r="BF16" s="371">
        <f t="shared" si="2"/>
        <v>67.8962668119997</v>
      </c>
      <c r="BG16" s="372">
        <f t="shared" si="2"/>
        <v>41094.46</v>
      </c>
      <c r="BH16" s="369">
        <f t="shared" si="2"/>
        <v>100</v>
      </c>
      <c r="BI16" s="370">
        <f t="shared" si="2"/>
        <v>41026.563733188</v>
      </c>
      <c r="BJ16" s="371">
        <f t="shared" si="2"/>
        <v>67.8962668119997</v>
      </c>
      <c r="BK16" s="372">
        <f t="shared" si="2"/>
        <v>41094.46</v>
      </c>
      <c r="BL16" s="369">
        <f t="shared" si="2"/>
        <v>100</v>
      </c>
      <c r="BM16" s="370">
        <f t="shared" si="2"/>
        <v>41026.563733188</v>
      </c>
      <c r="BN16" s="371">
        <f t="shared" si="2"/>
        <v>67.8962668119997</v>
      </c>
      <c r="BO16" s="372">
        <f t="shared" si="2"/>
        <v>41094.46</v>
      </c>
      <c r="BP16" s="369">
        <f t="shared" si="2"/>
        <v>100</v>
      </c>
      <c r="BQ16" s="370">
        <f t="shared" si="2"/>
        <v>41026.563733188</v>
      </c>
      <c r="BR16" s="371">
        <f t="shared" si="2"/>
        <v>67.8962668119997</v>
      </c>
      <c r="BS16" s="372">
        <f t="shared" si="2"/>
        <v>41094.46</v>
      </c>
      <c r="BT16" s="369">
        <f t="shared" si="2"/>
        <v>100</v>
      </c>
      <c r="BU16" s="370">
        <f t="shared" si="2"/>
        <v>41026.563733188</v>
      </c>
      <c r="BV16" s="371">
        <f t="shared" si="2"/>
        <v>67.8962668119997</v>
      </c>
      <c r="BW16" s="372">
        <f t="shared" si="2"/>
        <v>41094.46</v>
      </c>
      <c r="BX16" s="369">
        <f t="shared" si="2"/>
        <v>100</v>
      </c>
      <c r="BY16" s="370">
        <f t="shared" si="2"/>
        <v>41026.563733188</v>
      </c>
      <c r="BZ16" s="371">
        <f t="shared" si="2"/>
        <v>67.8962668119997</v>
      </c>
      <c r="CA16" s="372">
        <f t="shared" si="2"/>
        <v>41094.46</v>
      </c>
      <c r="CB16" s="369">
        <f t="shared" si="2"/>
        <v>100</v>
      </c>
      <c r="CC16" s="370">
        <f t="shared" si="2"/>
        <v>41026.563733188</v>
      </c>
      <c r="CD16" s="371">
        <f t="shared" si="2"/>
        <v>67.8962668119997</v>
      </c>
      <c r="CE16" s="372">
        <f t="shared" si="2"/>
        <v>41094.46</v>
      </c>
      <c r="CF16" s="369">
        <f t="shared" si="2"/>
        <v>100</v>
      </c>
      <c r="CG16" s="370">
        <f t="shared" si="2"/>
        <v>41026.563733188</v>
      </c>
      <c r="CH16" s="371">
        <f t="shared" si="2"/>
        <v>67.8962668119997</v>
      </c>
      <c r="CI16" s="372">
        <f t="shared" si="2"/>
        <v>41094.46</v>
      </c>
      <c r="CJ16" s="369">
        <f aca="true" t="shared" si="3" ref="CJ16:DC16">CJ15+CF16</f>
        <v>100</v>
      </c>
      <c r="CK16" s="370">
        <f t="shared" si="3"/>
        <v>41026.563733188</v>
      </c>
      <c r="CL16" s="371">
        <f t="shared" si="3"/>
        <v>67.8962668119997</v>
      </c>
      <c r="CM16" s="372">
        <f t="shared" si="3"/>
        <v>41094.46</v>
      </c>
      <c r="CN16" s="369">
        <f t="shared" si="3"/>
        <v>100</v>
      </c>
      <c r="CO16" s="370">
        <f t="shared" si="3"/>
        <v>41026.563733188</v>
      </c>
      <c r="CP16" s="371">
        <f t="shared" si="3"/>
        <v>67.8962668119997</v>
      </c>
      <c r="CQ16" s="372">
        <f t="shared" si="3"/>
        <v>41094.46</v>
      </c>
      <c r="CR16" s="369">
        <f t="shared" si="3"/>
        <v>100</v>
      </c>
      <c r="CS16" s="370">
        <f t="shared" si="3"/>
        <v>41026.563733188</v>
      </c>
      <c r="CT16" s="371">
        <f t="shared" si="3"/>
        <v>67.8962668119997</v>
      </c>
      <c r="CU16" s="372">
        <f t="shared" si="3"/>
        <v>41094.46</v>
      </c>
      <c r="CV16" s="369">
        <f t="shared" si="3"/>
        <v>100</v>
      </c>
      <c r="CW16" s="370">
        <f t="shared" si="3"/>
        <v>41026.563733188</v>
      </c>
      <c r="CX16" s="371">
        <f t="shared" si="3"/>
        <v>67.8962668119997</v>
      </c>
      <c r="CY16" s="372">
        <f t="shared" si="3"/>
        <v>41094.46</v>
      </c>
      <c r="CZ16" s="369">
        <f t="shared" si="3"/>
        <v>100</v>
      </c>
      <c r="DA16" s="370">
        <f t="shared" si="3"/>
        <v>41026.563733188</v>
      </c>
      <c r="DB16" s="371">
        <f t="shared" si="3"/>
        <v>67.8962668119997</v>
      </c>
      <c r="DC16" s="372">
        <f t="shared" si="3"/>
        <v>41094.46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59</v>
      </c>
      <c r="E17" s="374" t="s">
        <v>30</v>
      </c>
      <c r="F17" s="75">
        <v>41094.46</v>
      </c>
      <c r="G17" s="375">
        <f>IF(F17=0,0,F17/F$115)</f>
        <v>0.16972471153234578</v>
      </c>
      <c r="H17" s="376"/>
      <c r="I17" s="377"/>
      <c r="J17" s="377"/>
      <c r="K17" s="378"/>
      <c r="L17" s="379">
        <f>IF(O17&lt;&gt;0,(O17/$F17)*100,0)</f>
        <v>19.999995133163935</v>
      </c>
      <c r="M17" s="379">
        <f>ROUND(O17*QCI!$R$15,2)</f>
        <v>8205.31</v>
      </c>
      <c r="N17" s="380">
        <f>O17-M17</f>
        <v>13.579999999999927</v>
      </c>
      <c r="O17" s="77">
        <v>8218.89</v>
      </c>
      <c r="P17" s="381">
        <f>IF(S17&lt;&gt;0,(S17/$F17)*100,0)</f>
        <v>80.00000486683606</v>
      </c>
      <c r="Q17" s="379">
        <f>ROUND(S17*QCI!$R$15,2)</f>
        <v>32821.25</v>
      </c>
      <c r="R17" s="379">
        <f>S17-Q17</f>
        <v>54.31999999999971</v>
      </c>
      <c r="S17" s="77">
        <v>32875.57</v>
      </c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60</v>
      </c>
      <c r="E18" s="383" t="s">
        <v>31</v>
      </c>
      <c r="F18" s="384">
        <f>IF(F17=0,F15,F17)</f>
        <v>41094.46</v>
      </c>
      <c r="G18" s="385"/>
      <c r="H18" s="386"/>
      <c r="I18" s="387"/>
      <c r="J18" s="387"/>
      <c r="K18" s="388"/>
      <c r="L18" s="389">
        <f aca="true" t="shared" si="4" ref="L18:W18">L17+H18</f>
        <v>19.999995133163935</v>
      </c>
      <c r="M18" s="389">
        <f t="shared" si="4"/>
        <v>8205.31</v>
      </c>
      <c r="N18" s="390">
        <f t="shared" si="4"/>
        <v>13.579999999999927</v>
      </c>
      <c r="O18" s="391">
        <f t="shared" si="4"/>
        <v>8218.89</v>
      </c>
      <c r="P18" s="392">
        <f t="shared" si="4"/>
        <v>100</v>
      </c>
      <c r="Q18" s="389">
        <f t="shared" si="4"/>
        <v>41026.56</v>
      </c>
      <c r="R18" s="389">
        <f t="shared" si="4"/>
        <v>67.89999999999964</v>
      </c>
      <c r="S18" s="391">
        <f t="shared" si="4"/>
        <v>41094.46</v>
      </c>
      <c r="T18" s="392">
        <f t="shared" si="4"/>
        <v>100</v>
      </c>
      <c r="U18" s="389">
        <f t="shared" si="4"/>
        <v>41026.56</v>
      </c>
      <c r="V18" s="389">
        <f t="shared" si="4"/>
        <v>67.89999999999964</v>
      </c>
      <c r="W18" s="391">
        <f t="shared" si="4"/>
        <v>41094.46</v>
      </c>
      <c r="X18" s="392">
        <f aca="true" t="shared" si="5" ref="X18:BC18">X17+T18</f>
        <v>100</v>
      </c>
      <c r="Y18" s="389">
        <f t="shared" si="5"/>
        <v>41026.56</v>
      </c>
      <c r="Z18" s="389">
        <f t="shared" si="5"/>
        <v>67.89999999999964</v>
      </c>
      <c r="AA18" s="391">
        <f t="shared" si="5"/>
        <v>41094.46</v>
      </c>
      <c r="AB18" s="392">
        <f t="shared" si="5"/>
        <v>100</v>
      </c>
      <c r="AC18" s="389">
        <f t="shared" si="5"/>
        <v>41026.56</v>
      </c>
      <c r="AD18" s="389">
        <f t="shared" si="5"/>
        <v>67.89999999999964</v>
      </c>
      <c r="AE18" s="391">
        <f t="shared" si="5"/>
        <v>41094.46</v>
      </c>
      <c r="AF18" s="392">
        <f t="shared" si="5"/>
        <v>100</v>
      </c>
      <c r="AG18" s="389">
        <f t="shared" si="5"/>
        <v>41026.56</v>
      </c>
      <c r="AH18" s="389">
        <f t="shared" si="5"/>
        <v>67.89999999999964</v>
      </c>
      <c r="AI18" s="391">
        <f t="shared" si="5"/>
        <v>41094.46</v>
      </c>
      <c r="AJ18" s="392">
        <f t="shared" si="5"/>
        <v>100</v>
      </c>
      <c r="AK18" s="389">
        <f t="shared" si="5"/>
        <v>41026.56</v>
      </c>
      <c r="AL18" s="389">
        <f t="shared" si="5"/>
        <v>67.89999999999964</v>
      </c>
      <c r="AM18" s="391">
        <f t="shared" si="5"/>
        <v>41094.46</v>
      </c>
      <c r="AN18" s="392">
        <f t="shared" si="5"/>
        <v>100</v>
      </c>
      <c r="AO18" s="389">
        <f t="shared" si="5"/>
        <v>41026.56</v>
      </c>
      <c r="AP18" s="389">
        <f t="shared" si="5"/>
        <v>67.89999999999964</v>
      </c>
      <c r="AQ18" s="391">
        <f t="shared" si="5"/>
        <v>41094.46</v>
      </c>
      <c r="AR18" s="392">
        <f t="shared" si="5"/>
        <v>100</v>
      </c>
      <c r="AS18" s="389">
        <f t="shared" si="5"/>
        <v>41026.56</v>
      </c>
      <c r="AT18" s="389">
        <f t="shared" si="5"/>
        <v>67.89999999999964</v>
      </c>
      <c r="AU18" s="391">
        <f t="shared" si="5"/>
        <v>41094.46</v>
      </c>
      <c r="AV18" s="392">
        <f t="shared" si="5"/>
        <v>100</v>
      </c>
      <c r="AW18" s="389">
        <f t="shared" si="5"/>
        <v>41026.56</v>
      </c>
      <c r="AX18" s="389">
        <f t="shared" si="5"/>
        <v>67.89999999999964</v>
      </c>
      <c r="AY18" s="391">
        <f t="shared" si="5"/>
        <v>41094.46</v>
      </c>
      <c r="AZ18" s="392">
        <f t="shared" si="5"/>
        <v>100</v>
      </c>
      <c r="BA18" s="389">
        <f t="shared" si="5"/>
        <v>41026.56</v>
      </c>
      <c r="BB18" s="389">
        <f t="shared" si="5"/>
        <v>67.89999999999964</v>
      </c>
      <c r="BC18" s="391">
        <f t="shared" si="5"/>
        <v>41094.46</v>
      </c>
      <c r="BD18" s="392">
        <f aca="true" t="shared" si="6" ref="BD18:CI18">BD17+AZ18</f>
        <v>100</v>
      </c>
      <c r="BE18" s="389">
        <f t="shared" si="6"/>
        <v>41026.56</v>
      </c>
      <c r="BF18" s="389">
        <f t="shared" si="6"/>
        <v>67.89999999999964</v>
      </c>
      <c r="BG18" s="391">
        <f t="shared" si="6"/>
        <v>41094.46</v>
      </c>
      <c r="BH18" s="392">
        <f t="shared" si="6"/>
        <v>100</v>
      </c>
      <c r="BI18" s="389">
        <f t="shared" si="6"/>
        <v>41026.56</v>
      </c>
      <c r="BJ18" s="389">
        <f t="shared" si="6"/>
        <v>67.89999999999964</v>
      </c>
      <c r="BK18" s="391">
        <f t="shared" si="6"/>
        <v>41094.46</v>
      </c>
      <c r="BL18" s="392">
        <f t="shared" si="6"/>
        <v>100</v>
      </c>
      <c r="BM18" s="389">
        <f t="shared" si="6"/>
        <v>41026.56</v>
      </c>
      <c r="BN18" s="389">
        <f t="shared" si="6"/>
        <v>67.89999999999964</v>
      </c>
      <c r="BO18" s="391">
        <f t="shared" si="6"/>
        <v>41094.46</v>
      </c>
      <c r="BP18" s="392">
        <f t="shared" si="6"/>
        <v>100</v>
      </c>
      <c r="BQ18" s="389">
        <f t="shared" si="6"/>
        <v>41026.56</v>
      </c>
      <c r="BR18" s="389">
        <f t="shared" si="6"/>
        <v>67.89999999999964</v>
      </c>
      <c r="BS18" s="391">
        <f t="shared" si="6"/>
        <v>41094.46</v>
      </c>
      <c r="BT18" s="392">
        <f t="shared" si="6"/>
        <v>100</v>
      </c>
      <c r="BU18" s="389">
        <f t="shared" si="6"/>
        <v>41026.56</v>
      </c>
      <c r="BV18" s="389">
        <f t="shared" si="6"/>
        <v>67.89999999999964</v>
      </c>
      <c r="BW18" s="391">
        <f t="shared" si="6"/>
        <v>41094.46</v>
      </c>
      <c r="BX18" s="392">
        <f t="shared" si="6"/>
        <v>100</v>
      </c>
      <c r="BY18" s="389">
        <f t="shared" si="6"/>
        <v>41026.56</v>
      </c>
      <c r="BZ18" s="389">
        <f t="shared" si="6"/>
        <v>67.89999999999964</v>
      </c>
      <c r="CA18" s="391">
        <f t="shared" si="6"/>
        <v>41094.46</v>
      </c>
      <c r="CB18" s="392">
        <f t="shared" si="6"/>
        <v>100</v>
      </c>
      <c r="CC18" s="389">
        <f t="shared" si="6"/>
        <v>41026.56</v>
      </c>
      <c r="CD18" s="389">
        <f t="shared" si="6"/>
        <v>67.89999999999964</v>
      </c>
      <c r="CE18" s="391">
        <f t="shared" si="6"/>
        <v>41094.46</v>
      </c>
      <c r="CF18" s="392">
        <f t="shared" si="6"/>
        <v>100</v>
      </c>
      <c r="CG18" s="389">
        <f t="shared" si="6"/>
        <v>41026.56</v>
      </c>
      <c r="CH18" s="389">
        <f t="shared" si="6"/>
        <v>67.89999999999964</v>
      </c>
      <c r="CI18" s="391">
        <f t="shared" si="6"/>
        <v>41094.46</v>
      </c>
      <c r="CJ18" s="392">
        <f aca="true" t="shared" si="7" ref="CJ18:DC18">CJ17+CF18</f>
        <v>100</v>
      </c>
      <c r="CK18" s="389">
        <f t="shared" si="7"/>
        <v>41026.56</v>
      </c>
      <c r="CL18" s="389">
        <f t="shared" si="7"/>
        <v>67.89999999999964</v>
      </c>
      <c r="CM18" s="391">
        <f t="shared" si="7"/>
        <v>41094.46</v>
      </c>
      <c r="CN18" s="392">
        <f t="shared" si="7"/>
        <v>100</v>
      </c>
      <c r="CO18" s="389">
        <f t="shared" si="7"/>
        <v>41026.56</v>
      </c>
      <c r="CP18" s="389">
        <f t="shared" si="7"/>
        <v>67.89999999999964</v>
      </c>
      <c r="CQ18" s="391">
        <f t="shared" si="7"/>
        <v>41094.46</v>
      </c>
      <c r="CR18" s="392">
        <f t="shared" si="7"/>
        <v>100</v>
      </c>
      <c r="CS18" s="389">
        <f t="shared" si="7"/>
        <v>41026.56</v>
      </c>
      <c r="CT18" s="389">
        <f t="shared" si="7"/>
        <v>67.89999999999964</v>
      </c>
      <c r="CU18" s="391">
        <f t="shared" si="7"/>
        <v>41094.46</v>
      </c>
      <c r="CV18" s="392">
        <f t="shared" si="7"/>
        <v>100</v>
      </c>
      <c r="CW18" s="389">
        <f t="shared" si="7"/>
        <v>41026.56</v>
      </c>
      <c r="CX18" s="389">
        <f t="shared" si="7"/>
        <v>67.89999999999964</v>
      </c>
      <c r="CY18" s="391">
        <f t="shared" si="7"/>
        <v>41094.46</v>
      </c>
      <c r="CZ18" s="392">
        <f t="shared" si="7"/>
        <v>100</v>
      </c>
      <c r="DA18" s="389">
        <f t="shared" si="7"/>
        <v>41026.56</v>
      </c>
      <c r="DB18" s="389">
        <f t="shared" si="7"/>
        <v>67.89999999999964</v>
      </c>
      <c r="DC18" s="391">
        <f t="shared" si="7"/>
        <v>41094.46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RECAPEAMENTO ASFALTICO</v>
      </c>
      <c r="D19" s="343" t="s">
        <v>58</v>
      </c>
      <c r="E19" s="344" t="s">
        <v>28</v>
      </c>
      <c r="F19" s="345">
        <f>QCI!Y16</f>
        <v>140084.05</v>
      </c>
      <c r="G19" s="346">
        <f>CronogFF!G17</f>
        <v>0.4499872385108056</v>
      </c>
      <c r="H19" s="347"/>
      <c r="I19" s="348"/>
      <c r="J19" s="348"/>
      <c r="K19" s="349"/>
      <c r="L19" s="350">
        <f>CronogFF!H17</f>
        <v>100</v>
      </c>
      <c r="M19" s="351">
        <f>L19*QCI!$Y16*QCI!$R16/100</f>
        <v>139852.6311494</v>
      </c>
      <c r="N19" s="352">
        <f>L19/100*QCI!$Y16*(QCI!$U16+QCI!$W16)</f>
        <v>231.41885059999814</v>
      </c>
      <c r="O19" s="353">
        <f>M19+N19</f>
        <v>140084.05</v>
      </c>
      <c r="P19" s="350">
        <f>CronogFF!L17</f>
        <v>0</v>
      </c>
      <c r="Q19" s="355">
        <f>P19*QCI!$Y$16*QCI!$R$16/100</f>
        <v>0</v>
      </c>
      <c r="R19" s="355">
        <f>P19/100*QCI!$Y16*(QCI!$U16+QCI!$W16)</f>
        <v>0</v>
      </c>
      <c r="S19" s="356">
        <f>Q19+R19</f>
        <v>0</v>
      </c>
      <c r="T19" s="350">
        <f>CronogFF!P17</f>
        <v>0</v>
      </c>
      <c r="U19" s="355">
        <f>T19*QCI!$Y16*QCI!$R16/100</f>
        <v>0</v>
      </c>
      <c r="V19" s="355">
        <f>T19/100*QCI!$Y16*(QCI!$U16+QCI!$W16)</f>
        <v>0</v>
      </c>
      <c r="W19" s="356">
        <f>U19+V19</f>
        <v>0</v>
      </c>
      <c r="X19" s="350">
        <f>CronogFF!T17</f>
        <v>0</v>
      </c>
      <c r="Y19" s="355">
        <f>X19*QCI!$Y$16*QCI!$R16/100</f>
        <v>0</v>
      </c>
      <c r="Z19" s="355">
        <f>X19/100*QCI!$Y16*(QCI!$U16+QCI!$W16)</f>
        <v>0</v>
      </c>
      <c r="AA19" s="356">
        <f>Y19+Z19</f>
        <v>0</v>
      </c>
      <c r="AB19" s="350">
        <f>CronogFF!X17</f>
        <v>0</v>
      </c>
      <c r="AC19" s="355">
        <f>AB19*QCI!$Y16*QCI!$R16/100</f>
        <v>0</v>
      </c>
      <c r="AD19" s="355">
        <f>AB19/100*QCI!$Y16*(QCI!$U16+QCI!$W16)</f>
        <v>0</v>
      </c>
      <c r="AE19" s="356">
        <f>AC19+AD19</f>
        <v>0</v>
      </c>
      <c r="AF19" s="350">
        <f>CronogFF!AB17</f>
        <v>0</v>
      </c>
      <c r="AG19" s="355">
        <f>AF19*QCI!$Y16*QCI!$R16/100</f>
        <v>0</v>
      </c>
      <c r="AH19" s="355">
        <f>AF19/100*QCI!$Y16*(QCI!$U16+QCI!$W16)</f>
        <v>0</v>
      </c>
      <c r="AI19" s="356">
        <f>AG19+AH19</f>
        <v>0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58</v>
      </c>
      <c r="E20" s="360" t="s">
        <v>29</v>
      </c>
      <c r="F20" s="361">
        <f>IF(F21&lt;&gt;0,F19-F21,0)</f>
        <v>-1162.5500000000175</v>
      </c>
      <c r="G20" s="362"/>
      <c r="H20" s="363"/>
      <c r="I20" s="364"/>
      <c r="J20" s="364"/>
      <c r="K20" s="365"/>
      <c r="L20" s="366">
        <f aca="true" t="shared" si="8" ref="L20:W20">L19+H20</f>
        <v>100</v>
      </c>
      <c r="M20" s="366">
        <f t="shared" si="8"/>
        <v>139852.6311494</v>
      </c>
      <c r="N20" s="367">
        <f t="shared" si="8"/>
        <v>231.41885059999814</v>
      </c>
      <c r="O20" s="368">
        <f t="shared" si="8"/>
        <v>140084.05</v>
      </c>
      <c r="P20" s="369">
        <f t="shared" si="8"/>
        <v>100</v>
      </c>
      <c r="Q20" s="370">
        <f t="shared" si="8"/>
        <v>139852.6311494</v>
      </c>
      <c r="R20" s="371">
        <f t="shared" si="8"/>
        <v>231.41885059999814</v>
      </c>
      <c r="S20" s="372">
        <f t="shared" si="8"/>
        <v>140084.05</v>
      </c>
      <c r="T20" s="369">
        <f t="shared" si="8"/>
        <v>100</v>
      </c>
      <c r="U20" s="370">
        <f t="shared" si="8"/>
        <v>139852.6311494</v>
      </c>
      <c r="V20" s="371">
        <f t="shared" si="8"/>
        <v>231.41885059999814</v>
      </c>
      <c r="W20" s="372">
        <f t="shared" si="8"/>
        <v>140084.05</v>
      </c>
      <c r="X20" s="369">
        <f aca="true" t="shared" si="9" ref="X20:BC20">X19+T20</f>
        <v>100</v>
      </c>
      <c r="Y20" s="370">
        <f t="shared" si="9"/>
        <v>139852.6311494</v>
      </c>
      <c r="Z20" s="371">
        <f t="shared" si="9"/>
        <v>231.41885059999814</v>
      </c>
      <c r="AA20" s="372">
        <f t="shared" si="9"/>
        <v>140084.05</v>
      </c>
      <c r="AB20" s="369">
        <f t="shared" si="9"/>
        <v>100</v>
      </c>
      <c r="AC20" s="370">
        <f t="shared" si="9"/>
        <v>139852.6311494</v>
      </c>
      <c r="AD20" s="371">
        <f t="shared" si="9"/>
        <v>231.41885059999814</v>
      </c>
      <c r="AE20" s="372">
        <f t="shared" si="9"/>
        <v>140084.05</v>
      </c>
      <c r="AF20" s="369">
        <f t="shared" si="9"/>
        <v>100</v>
      </c>
      <c r="AG20" s="370">
        <f t="shared" si="9"/>
        <v>139852.6311494</v>
      </c>
      <c r="AH20" s="371">
        <f t="shared" si="9"/>
        <v>231.41885059999814</v>
      </c>
      <c r="AI20" s="372">
        <f t="shared" si="9"/>
        <v>140084.05</v>
      </c>
      <c r="AJ20" s="369">
        <f t="shared" si="9"/>
        <v>100</v>
      </c>
      <c r="AK20" s="370">
        <f t="shared" si="9"/>
        <v>139852.6311494</v>
      </c>
      <c r="AL20" s="371">
        <f t="shared" si="9"/>
        <v>231.41885059999814</v>
      </c>
      <c r="AM20" s="372">
        <f t="shared" si="9"/>
        <v>140084.05</v>
      </c>
      <c r="AN20" s="369">
        <f t="shared" si="9"/>
        <v>100</v>
      </c>
      <c r="AO20" s="370">
        <f t="shared" si="9"/>
        <v>139852.6311494</v>
      </c>
      <c r="AP20" s="371">
        <f t="shared" si="9"/>
        <v>231.41885059999814</v>
      </c>
      <c r="AQ20" s="372">
        <f t="shared" si="9"/>
        <v>140084.05</v>
      </c>
      <c r="AR20" s="369">
        <f t="shared" si="9"/>
        <v>100</v>
      </c>
      <c r="AS20" s="370">
        <f t="shared" si="9"/>
        <v>139852.6311494</v>
      </c>
      <c r="AT20" s="371">
        <f t="shared" si="9"/>
        <v>231.41885059999814</v>
      </c>
      <c r="AU20" s="372">
        <f t="shared" si="9"/>
        <v>140084.05</v>
      </c>
      <c r="AV20" s="369">
        <f t="shared" si="9"/>
        <v>100</v>
      </c>
      <c r="AW20" s="370">
        <f t="shared" si="9"/>
        <v>139852.6311494</v>
      </c>
      <c r="AX20" s="371">
        <f t="shared" si="9"/>
        <v>231.41885059999814</v>
      </c>
      <c r="AY20" s="372">
        <f t="shared" si="9"/>
        <v>140084.05</v>
      </c>
      <c r="AZ20" s="369">
        <f t="shared" si="9"/>
        <v>100</v>
      </c>
      <c r="BA20" s="370">
        <f t="shared" si="9"/>
        <v>139852.6311494</v>
      </c>
      <c r="BB20" s="371">
        <f t="shared" si="9"/>
        <v>231.41885059999814</v>
      </c>
      <c r="BC20" s="372">
        <f t="shared" si="9"/>
        <v>140084.05</v>
      </c>
      <c r="BD20" s="369">
        <f aca="true" t="shared" si="10" ref="BD20:CI20">BD19+AZ20</f>
        <v>100</v>
      </c>
      <c r="BE20" s="370">
        <f t="shared" si="10"/>
        <v>139852.6311494</v>
      </c>
      <c r="BF20" s="371">
        <f t="shared" si="10"/>
        <v>231.41885059999814</v>
      </c>
      <c r="BG20" s="372">
        <f t="shared" si="10"/>
        <v>140084.05</v>
      </c>
      <c r="BH20" s="369">
        <f t="shared" si="10"/>
        <v>100</v>
      </c>
      <c r="BI20" s="370">
        <f t="shared" si="10"/>
        <v>139852.6311494</v>
      </c>
      <c r="BJ20" s="371">
        <f t="shared" si="10"/>
        <v>231.41885059999814</v>
      </c>
      <c r="BK20" s="372">
        <f t="shared" si="10"/>
        <v>140084.05</v>
      </c>
      <c r="BL20" s="369">
        <f t="shared" si="10"/>
        <v>100</v>
      </c>
      <c r="BM20" s="370">
        <f t="shared" si="10"/>
        <v>139852.6311494</v>
      </c>
      <c r="BN20" s="371">
        <f t="shared" si="10"/>
        <v>231.41885059999814</v>
      </c>
      <c r="BO20" s="372">
        <f t="shared" si="10"/>
        <v>140084.05</v>
      </c>
      <c r="BP20" s="369">
        <f t="shared" si="10"/>
        <v>100</v>
      </c>
      <c r="BQ20" s="370">
        <f t="shared" si="10"/>
        <v>139852.6311494</v>
      </c>
      <c r="BR20" s="371">
        <f t="shared" si="10"/>
        <v>231.41885059999814</v>
      </c>
      <c r="BS20" s="372">
        <f t="shared" si="10"/>
        <v>140084.05</v>
      </c>
      <c r="BT20" s="369">
        <f t="shared" si="10"/>
        <v>100</v>
      </c>
      <c r="BU20" s="370">
        <f t="shared" si="10"/>
        <v>139852.6311494</v>
      </c>
      <c r="BV20" s="371">
        <f t="shared" si="10"/>
        <v>231.41885059999814</v>
      </c>
      <c r="BW20" s="372">
        <f t="shared" si="10"/>
        <v>140084.05</v>
      </c>
      <c r="BX20" s="369">
        <f t="shared" si="10"/>
        <v>100</v>
      </c>
      <c r="BY20" s="370">
        <f t="shared" si="10"/>
        <v>139852.6311494</v>
      </c>
      <c r="BZ20" s="371">
        <f t="shared" si="10"/>
        <v>231.41885059999814</v>
      </c>
      <c r="CA20" s="372">
        <f t="shared" si="10"/>
        <v>140084.05</v>
      </c>
      <c r="CB20" s="369">
        <f t="shared" si="10"/>
        <v>100</v>
      </c>
      <c r="CC20" s="370">
        <f t="shared" si="10"/>
        <v>139852.6311494</v>
      </c>
      <c r="CD20" s="371">
        <f t="shared" si="10"/>
        <v>231.41885059999814</v>
      </c>
      <c r="CE20" s="372">
        <f t="shared" si="10"/>
        <v>140084.05</v>
      </c>
      <c r="CF20" s="369">
        <f t="shared" si="10"/>
        <v>100</v>
      </c>
      <c r="CG20" s="370">
        <f t="shared" si="10"/>
        <v>139852.6311494</v>
      </c>
      <c r="CH20" s="371">
        <f t="shared" si="10"/>
        <v>231.41885059999814</v>
      </c>
      <c r="CI20" s="372">
        <f t="shared" si="10"/>
        <v>140084.05</v>
      </c>
      <c r="CJ20" s="369">
        <f aca="true" t="shared" si="11" ref="CJ20:DC20">CJ19+CF20</f>
        <v>100</v>
      </c>
      <c r="CK20" s="370">
        <f t="shared" si="11"/>
        <v>139852.6311494</v>
      </c>
      <c r="CL20" s="371">
        <f t="shared" si="11"/>
        <v>231.41885059999814</v>
      </c>
      <c r="CM20" s="372">
        <f t="shared" si="11"/>
        <v>140084.05</v>
      </c>
      <c r="CN20" s="369">
        <f t="shared" si="11"/>
        <v>100</v>
      </c>
      <c r="CO20" s="370">
        <f t="shared" si="11"/>
        <v>139852.6311494</v>
      </c>
      <c r="CP20" s="371">
        <f t="shared" si="11"/>
        <v>231.41885059999814</v>
      </c>
      <c r="CQ20" s="372">
        <f t="shared" si="11"/>
        <v>140084.05</v>
      </c>
      <c r="CR20" s="369">
        <f t="shared" si="11"/>
        <v>100</v>
      </c>
      <c r="CS20" s="370">
        <f t="shared" si="11"/>
        <v>139852.6311494</v>
      </c>
      <c r="CT20" s="371">
        <f t="shared" si="11"/>
        <v>231.41885059999814</v>
      </c>
      <c r="CU20" s="372">
        <f t="shared" si="11"/>
        <v>140084.05</v>
      </c>
      <c r="CV20" s="369">
        <f t="shared" si="11"/>
        <v>100</v>
      </c>
      <c r="CW20" s="370">
        <f t="shared" si="11"/>
        <v>139852.6311494</v>
      </c>
      <c r="CX20" s="371">
        <f t="shared" si="11"/>
        <v>231.41885059999814</v>
      </c>
      <c r="CY20" s="372">
        <f t="shared" si="11"/>
        <v>140084.05</v>
      </c>
      <c r="CZ20" s="369">
        <f t="shared" si="11"/>
        <v>100</v>
      </c>
      <c r="DA20" s="370">
        <f t="shared" si="11"/>
        <v>139852.6311494</v>
      </c>
      <c r="DB20" s="371">
        <f t="shared" si="11"/>
        <v>231.41885059999814</v>
      </c>
      <c r="DC20" s="372">
        <f t="shared" si="11"/>
        <v>140084.05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59</v>
      </c>
      <c r="E21" s="374" t="s">
        <v>30</v>
      </c>
      <c r="F21" s="75">
        <v>141246.6</v>
      </c>
      <c r="G21" s="375">
        <f>IF(F21=0,0,F21/F$115)</f>
        <v>0.5833642403361581</v>
      </c>
      <c r="H21" s="376"/>
      <c r="I21" s="377"/>
      <c r="J21" s="377"/>
      <c r="K21" s="378"/>
      <c r="L21" s="379">
        <f>IF(O21&lt;&gt;0,(O21/$F21)*100,0)</f>
        <v>30</v>
      </c>
      <c r="M21" s="379">
        <f>ROUND(O21*QCI!$R$15,2)</f>
        <v>42303.97</v>
      </c>
      <c r="N21" s="380">
        <f>O21-M21</f>
        <v>70.01000000000204</v>
      </c>
      <c r="O21" s="77">
        <v>42373.98</v>
      </c>
      <c r="P21" s="381">
        <f>IF(S21&lt;&gt;0,(S21/$F21)*100,0)</f>
        <v>70</v>
      </c>
      <c r="Q21" s="379">
        <f>ROUND(S21*QCI!$R$15,2)</f>
        <v>98709.26</v>
      </c>
      <c r="R21" s="379">
        <f>S21-Q21</f>
        <v>163.36000000000058</v>
      </c>
      <c r="S21" s="77">
        <v>98872.62</v>
      </c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60</v>
      </c>
      <c r="E22" s="383" t="s">
        <v>31</v>
      </c>
      <c r="F22" s="384">
        <f>IF(F21=0,F19,F21)</f>
        <v>141246.6</v>
      </c>
      <c r="G22" s="385"/>
      <c r="H22" s="386"/>
      <c r="I22" s="387"/>
      <c r="J22" s="387"/>
      <c r="K22" s="388"/>
      <c r="L22" s="389">
        <f aca="true" t="shared" si="12" ref="L22:W22">L21+H22</f>
        <v>30</v>
      </c>
      <c r="M22" s="389">
        <f t="shared" si="12"/>
        <v>42303.97</v>
      </c>
      <c r="N22" s="390">
        <f t="shared" si="12"/>
        <v>70.01000000000204</v>
      </c>
      <c r="O22" s="391">
        <f t="shared" si="12"/>
        <v>42373.98</v>
      </c>
      <c r="P22" s="392">
        <f t="shared" si="12"/>
        <v>100</v>
      </c>
      <c r="Q22" s="389">
        <f t="shared" si="12"/>
        <v>141013.22999999998</v>
      </c>
      <c r="R22" s="389">
        <f t="shared" si="12"/>
        <v>233.37000000000262</v>
      </c>
      <c r="S22" s="391">
        <f t="shared" si="12"/>
        <v>141246.6</v>
      </c>
      <c r="T22" s="392">
        <f t="shared" si="12"/>
        <v>100</v>
      </c>
      <c r="U22" s="389">
        <f t="shared" si="12"/>
        <v>141013.22999999998</v>
      </c>
      <c r="V22" s="389">
        <f t="shared" si="12"/>
        <v>233.37000000000262</v>
      </c>
      <c r="W22" s="391">
        <f t="shared" si="12"/>
        <v>141246.6</v>
      </c>
      <c r="X22" s="392">
        <f aca="true" t="shared" si="13" ref="X22:BC22">X21+T22</f>
        <v>100</v>
      </c>
      <c r="Y22" s="389">
        <f t="shared" si="13"/>
        <v>141013.22999999998</v>
      </c>
      <c r="Z22" s="389">
        <f t="shared" si="13"/>
        <v>233.37000000000262</v>
      </c>
      <c r="AA22" s="391">
        <f t="shared" si="13"/>
        <v>141246.6</v>
      </c>
      <c r="AB22" s="392">
        <f t="shared" si="13"/>
        <v>100</v>
      </c>
      <c r="AC22" s="389">
        <f t="shared" si="13"/>
        <v>141013.22999999998</v>
      </c>
      <c r="AD22" s="389">
        <f t="shared" si="13"/>
        <v>233.37000000000262</v>
      </c>
      <c r="AE22" s="391">
        <f t="shared" si="13"/>
        <v>141246.6</v>
      </c>
      <c r="AF22" s="392">
        <f t="shared" si="13"/>
        <v>100</v>
      </c>
      <c r="AG22" s="389">
        <f t="shared" si="13"/>
        <v>141013.22999999998</v>
      </c>
      <c r="AH22" s="389">
        <f t="shared" si="13"/>
        <v>233.37000000000262</v>
      </c>
      <c r="AI22" s="391">
        <f t="shared" si="13"/>
        <v>141246.6</v>
      </c>
      <c r="AJ22" s="392">
        <f t="shared" si="13"/>
        <v>100</v>
      </c>
      <c r="AK22" s="389">
        <f t="shared" si="13"/>
        <v>141013.22999999998</v>
      </c>
      <c r="AL22" s="389">
        <f t="shared" si="13"/>
        <v>233.37000000000262</v>
      </c>
      <c r="AM22" s="391">
        <f t="shared" si="13"/>
        <v>141246.6</v>
      </c>
      <c r="AN22" s="392">
        <f t="shared" si="13"/>
        <v>100</v>
      </c>
      <c r="AO22" s="389">
        <f t="shared" si="13"/>
        <v>141013.22999999998</v>
      </c>
      <c r="AP22" s="389">
        <f t="shared" si="13"/>
        <v>233.37000000000262</v>
      </c>
      <c r="AQ22" s="391">
        <f t="shared" si="13"/>
        <v>141246.6</v>
      </c>
      <c r="AR22" s="392">
        <f t="shared" si="13"/>
        <v>100</v>
      </c>
      <c r="AS22" s="389">
        <f t="shared" si="13"/>
        <v>141013.22999999998</v>
      </c>
      <c r="AT22" s="389">
        <f t="shared" si="13"/>
        <v>233.37000000000262</v>
      </c>
      <c r="AU22" s="391">
        <f t="shared" si="13"/>
        <v>141246.6</v>
      </c>
      <c r="AV22" s="392">
        <f t="shared" si="13"/>
        <v>100</v>
      </c>
      <c r="AW22" s="389">
        <f t="shared" si="13"/>
        <v>141013.22999999998</v>
      </c>
      <c r="AX22" s="389">
        <f t="shared" si="13"/>
        <v>233.37000000000262</v>
      </c>
      <c r="AY22" s="391">
        <f t="shared" si="13"/>
        <v>141246.6</v>
      </c>
      <c r="AZ22" s="392">
        <f t="shared" si="13"/>
        <v>100</v>
      </c>
      <c r="BA22" s="389">
        <f t="shared" si="13"/>
        <v>141013.22999999998</v>
      </c>
      <c r="BB22" s="389">
        <f t="shared" si="13"/>
        <v>233.37000000000262</v>
      </c>
      <c r="BC22" s="391">
        <f t="shared" si="13"/>
        <v>141246.6</v>
      </c>
      <c r="BD22" s="392">
        <f aca="true" t="shared" si="14" ref="BD22:CI22">BD21+AZ22</f>
        <v>100</v>
      </c>
      <c r="BE22" s="389">
        <f t="shared" si="14"/>
        <v>141013.22999999998</v>
      </c>
      <c r="BF22" s="389">
        <f t="shared" si="14"/>
        <v>233.37000000000262</v>
      </c>
      <c r="BG22" s="391">
        <f t="shared" si="14"/>
        <v>141246.6</v>
      </c>
      <c r="BH22" s="392">
        <f t="shared" si="14"/>
        <v>100</v>
      </c>
      <c r="BI22" s="389">
        <f t="shared" si="14"/>
        <v>141013.22999999998</v>
      </c>
      <c r="BJ22" s="389">
        <f t="shared" si="14"/>
        <v>233.37000000000262</v>
      </c>
      <c r="BK22" s="391">
        <f t="shared" si="14"/>
        <v>141246.6</v>
      </c>
      <c r="BL22" s="392">
        <f t="shared" si="14"/>
        <v>100</v>
      </c>
      <c r="BM22" s="389">
        <f t="shared" si="14"/>
        <v>141013.22999999998</v>
      </c>
      <c r="BN22" s="389">
        <f t="shared" si="14"/>
        <v>233.37000000000262</v>
      </c>
      <c r="BO22" s="391">
        <f t="shared" si="14"/>
        <v>141246.6</v>
      </c>
      <c r="BP22" s="392">
        <f t="shared" si="14"/>
        <v>100</v>
      </c>
      <c r="BQ22" s="389">
        <f t="shared" si="14"/>
        <v>141013.22999999998</v>
      </c>
      <c r="BR22" s="389">
        <f t="shared" si="14"/>
        <v>233.37000000000262</v>
      </c>
      <c r="BS22" s="391">
        <f t="shared" si="14"/>
        <v>141246.6</v>
      </c>
      <c r="BT22" s="392">
        <f t="shared" si="14"/>
        <v>100</v>
      </c>
      <c r="BU22" s="389">
        <f t="shared" si="14"/>
        <v>141013.22999999998</v>
      </c>
      <c r="BV22" s="389">
        <f t="shared" si="14"/>
        <v>233.37000000000262</v>
      </c>
      <c r="BW22" s="391">
        <f t="shared" si="14"/>
        <v>141246.6</v>
      </c>
      <c r="BX22" s="392">
        <f t="shared" si="14"/>
        <v>100</v>
      </c>
      <c r="BY22" s="389">
        <f t="shared" si="14"/>
        <v>141013.22999999998</v>
      </c>
      <c r="BZ22" s="389">
        <f t="shared" si="14"/>
        <v>233.37000000000262</v>
      </c>
      <c r="CA22" s="391">
        <f t="shared" si="14"/>
        <v>141246.6</v>
      </c>
      <c r="CB22" s="392">
        <f t="shared" si="14"/>
        <v>100</v>
      </c>
      <c r="CC22" s="389">
        <f t="shared" si="14"/>
        <v>141013.22999999998</v>
      </c>
      <c r="CD22" s="389">
        <f t="shared" si="14"/>
        <v>233.37000000000262</v>
      </c>
      <c r="CE22" s="391">
        <f t="shared" si="14"/>
        <v>141246.6</v>
      </c>
      <c r="CF22" s="392">
        <f t="shared" si="14"/>
        <v>100</v>
      </c>
      <c r="CG22" s="389">
        <f t="shared" si="14"/>
        <v>141013.22999999998</v>
      </c>
      <c r="CH22" s="389">
        <f t="shared" si="14"/>
        <v>233.37000000000262</v>
      </c>
      <c r="CI22" s="391">
        <f t="shared" si="14"/>
        <v>141246.6</v>
      </c>
      <c r="CJ22" s="392">
        <f aca="true" t="shared" si="15" ref="CJ22:DC22">CJ21+CF22</f>
        <v>100</v>
      </c>
      <c r="CK22" s="389">
        <f t="shared" si="15"/>
        <v>141013.22999999998</v>
      </c>
      <c r="CL22" s="389">
        <f t="shared" si="15"/>
        <v>233.37000000000262</v>
      </c>
      <c r="CM22" s="391">
        <f t="shared" si="15"/>
        <v>141246.6</v>
      </c>
      <c r="CN22" s="392">
        <f t="shared" si="15"/>
        <v>100</v>
      </c>
      <c r="CO22" s="389">
        <f t="shared" si="15"/>
        <v>141013.22999999998</v>
      </c>
      <c r="CP22" s="389">
        <f t="shared" si="15"/>
        <v>233.37000000000262</v>
      </c>
      <c r="CQ22" s="391">
        <f t="shared" si="15"/>
        <v>141246.6</v>
      </c>
      <c r="CR22" s="392">
        <f t="shared" si="15"/>
        <v>100</v>
      </c>
      <c r="CS22" s="389">
        <f t="shared" si="15"/>
        <v>141013.22999999998</v>
      </c>
      <c r="CT22" s="389">
        <f t="shared" si="15"/>
        <v>233.37000000000262</v>
      </c>
      <c r="CU22" s="391">
        <f t="shared" si="15"/>
        <v>141246.6</v>
      </c>
      <c r="CV22" s="392">
        <f t="shared" si="15"/>
        <v>100</v>
      </c>
      <c r="CW22" s="389">
        <f t="shared" si="15"/>
        <v>141013.22999999998</v>
      </c>
      <c r="CX22" s="389">
        <f t="shared" si="15"/>
        <v>233.37000000000262</v>
      </c>
      <c r="CY22" s="391">
        <f t="shared" si="15"/>
        <v>141246.6</v>
      </c>
      <c r="CZ22" s="392">
        <f t="shared" si="15"/>
        <v>100</v>
      </c>
      <c r="DA22" s="389">
        <f t="shared" si="15"/>
        <v>141013.22999999998</v>
      </c>
      <c r="DB22" s="389">
        <f t="shared" si="15"/>
        <v>233.37000000000262</v>
      </c>
      <c r="DC22" s="391">
        <f t="shared" si="15"/>
        <v>141246.6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CALÇADA DE PASSEIO</v>
      </c>
      <c r="D23" s="343" t="s">
        <v>58</v>
      </c>
      <c r="E23" s="344" t="s">
        <v>28</v>
      </c>
      <c r="F23" s="345">
        <f>QCI!Y17</f>
        <v>26914.35</v>
      </c>
      <c r="G23" s="346">
        <f>CronogFF!G18</f>
        <v>0.005544760788533781</v>
      </c>
      <c r="H23" s="347"/>
      <c r="I23" s="348"/>
      <c r="J23" s="348"/>
      <c r="K23" s="349"/>
      <c r="L23" s="350">
        <f>CronogFF!H18</f>
        <v>100</v>
      </c>
      <c r="M23" s="351">
        <f>L23*QCI!$Y17*QCI!$R17/100</f>
        <v>26869.8874938</v>
      </c>
      <c r="N23" s="352">
        <f>L23/100*QCI!$Y17*(QCI!$U17+QCI!$W17)</f>
        <v>44.462506199999645</v>
      </c>
      <c r="O23" s="353">
        <f>M23+N23</f>
        <v>26914.350000000002</v>
      </c>
      <c r="P23" s="354">
        <f>CronogFF!L18</f>
        <v>0</v>
      </c>
      <c r="Q23" s="355">
        <f>P23*QCI!$Y17*QCI!$R17/100</f>
        <v>0</v>
      </c>
      <c r="R23" s="355">
        <f>P23/100*QCI!$Y17*(QCI!$U17+QCI!$W17)</f>
        <v>0</v>
      </c>
      <c r="S23" s="356">
        <f>Q23+R23</f>
        <v>0</v>
      </c>
      <c r="T23" s="354">
        <f>CronogFF!P18</f>
        <v>0</v>
      </c>
      <c r="U23" s="355">
        <f>T23*QCI!$Y17*QCI!$R17/100</f>
        <v>0</v>
      </c>
      <c r="V23" s="355">
        <f>T23/100*QCI!$Y17*(QCI!$U17+QCI!$W17)</f>
        <v>0</v>
      </c>
      <c r="W23" s="356">
        <f>U23+V23</f>
        <v>0</v>
      </c>
      <c r="X23" s="354">
        <f>CronogFF!T18</f>
        <v>0</v>
      </c>
      <c r="Y23" s="355">
        <f>X23*QCI!$Y$17*QCI!$R17/100</f>
        <v>0</v>
      </c>
      <c r="Z23" s="355">
        <f>X23/100*QCI!$Y17*(QCI!$U17+QCI!$W17)</f>
        <v>0</v>
      </c>
      <c r="AA23" s="356">
        <f>Y23+Z23</f>
        <v>0</v>
      </c>
      <c r="AB23" s="354">
        <f>CronogFF!X18</f>
        <v>0</v>
      </c>
      <c r="AC23" s="355" t="e">
        <f>AB23*QCI!#REF!*QCI!#REF!/100</f>
        <v>#REF!</v>
      </c>
      <c r="AD23" s="355" t="e">
        <f>AB23/100*QCI!#REF!*(QCI!#REF!+QCI!#REF!)</f>
        <v>#REF!</v>
      </c>
      <c r="AE23" s="356" t="e">
        <f>AC23+AD23</f>
        <v>#REF!</v>
      </c>
      <c r="AF23" s="354">
        <f>CronogFF!AB18</f>
        <v>0</v>
      </c>
      <c r="AG23" s="355" t="e">
        <f>AF23*QCI!#REF!*QCI!#REF!/100</f>
        <v>#REF!</v>
      </c>
      <c r="AH23" s="355" t="e">
        <f>AF23/100*QCI!#REF!*(QCI!#REF!+QCI!#REF!)</f>
        <v>#REF!</v>
      </c>
      <c r="AI23" s="356" t="e">
        <f>AG23+AH23</f>
        <v>#REF!</v>
      </c>
      <c r="AJ23" s="354">
        <f>CronogFF!AF18</f>
        <v>0</v>
      </c>
      <c r="AK23" s="355" t="e">
        <f>AJ23*QCI!#REF!*QCI!#REF!/100</f>
        <v>#REF!</v>
      </c>
      <c r="AL23" s="355" t="e">
        <f>AJ23/100*QCI!#REF!*(QCI!#REF!+QCI!#REF!)</f>
        <v>#REF!</v>
      </c>
      <c r="AM23" s="356" t="e">
        <f>AK23+AL23</f>
        <v>#REF!</v>
      </c>
      <c r="AN23" s="354">
        <f>CronogFF!AJ18</f>
        <v>0</v>
      </c>
      <c r="AO23" s="355" t="e">
        <f>AN23*QCI!#REF!*QCI!#REF!/100</f>
        <v>#REF!</v>
      </c>
      <c r="AP23" s="355" t="e">
        <f>AN23/100*QCI!#REF!*(QCI!#REF!+QCI!#REF!)</f>
        <v>#REF!</v>
      </c>
      <c r="AQ23" s="356" t="e">
        <f>AO23+AP23</f>
        <v>#REF!</v>
      </c>
      <c r="AR23" s="354">
        <f>CronogFF!AN18</f>
        <v>0</v>
      </c>
      <c r="AS23" s="355" t="e">
        <f>AR23*QCI!#REF!*QCI!#REF!/100</f>
        <v>#REF!</v>
      </c>
      <c r="AT23" s="355" t="e">
        <f>AR23/100*QCI!#REF!*(QCI!#REF!+QCI!#REF!)</f>
        <v>#REF!</v>
      </c>
      <c r="AU23" s="356" t="e">
        <f>AS23+AT23</f>
        <v>#REF!</v>
      </c>
      <c r="AV23" s="354">
        <f>CronogFF!AR18</f>
        <v>0</v>
      </c>
      <c r="AW23" s="355" t="e">
        <f>AV23*QCI!#REF!*QCI!#REF!/100</f>
        <v>#REF!</v>
      </c>
      <c r="AX23" s="355" t="e">
        <f>AV23/100*QCI!#REF!*(QCI!#REF!+QCI!#REF!)</f>
        <v>#REF!</v>
      </c>
      <c r="AY23" s="356" t="e">
        <f>AW23+AX23</f>
        <v>#REF!</v>
      </c>
      <c r="AZ23" s="354">
        <f>CronogFF!AV18</f>
        <v>0</v>
      </c>
      <c r="BA23" s="355" t="e">
        <f>AZ23*QCI!#REF!*QCI!#REF!/100</f>
        <v>#REF!</v>
      </c>
      <c r="BB23" s="355" t="e">
        <f>AZ23/100*QCI!#REF!*(QCI!#REF!+QCI!#REF!)</f>
        <v>#REF!</v>
      </c>
      <c r="BC23" s="356" t="e">
        <f>BA23+BB23</f>
        <v>#REF!</v>
      </c>
      <c r="BD23" s="354">
        <f>CronogFF!AZ18</f>
        <v>0</v>
      </c>
      <c r="BE23" s="355" t="e">
        <f>BD23*QCI!#REF!*QCI!#REF!/100</f>
        <v>#REF!</v>
      </c>
      <c r="BF23" s="355" t="e">
        <f>BD23/100*QCI!#REF!*(QCI!#REF!+QCI!#REF!)</f>
        <v>#REF!</v>
      </c>
      <c r="BG23" s="356" t="e">
        <f>BE23+BF23</f>
        <v>#REF!</v>
      </c>
      <c r="BH23" s="354">
        <f>CronogFF!BD18</f>
        <v>0</v>
      </c>
      <c r="BI23" s="355" t="e">
        <f>BH23*QCI!#REF!*QCI!#REF!/100</f>
        <v>#REF!</v>
      </c>
      <c r="BJ23" s="355" t="e">
        <f>BH23/100*QCI!#REF!*(QCI!#REF!+QCI!#REF!)</f>
        <v>#REF!</v>
      </c>
      <c r="BK23" s="356" t="e">
        <f>BI23+BJ23</f>
        <v>#REF!</v>
      </c>
      <c r="BL23" s="354">
        <f>CronogFF!BH18</f>
        <v>0</v>
      </c>
      <c r="BM23" s="355" t="e">
        <f>BL23*QCI!#REF!*QCI!#REF!/100</f>
        <v>#REF!</v>
      </c>
      <c r="BN23" s="355" t="e">
        <f>BL23/100*QCI!#REF!*(QCI!#REF!+QCI!#REF!)</f>
        <v>#REF!</v>
      </c>
      <c r="BO23" s="356" t="e">
        <f>BM23+BN23</f>
        <v>#REF!</v>
      </c>
      <c r="BP23" s="354">
        <f>CronogFF!BL18</f>
        <v>0</v>
      </c>
      <c r="BQ23" s="355" t="e">
        <f>BP23*QCI!#REF!*QCI!#REF!/100</f>
        <v>#REF!</v>
      </c>
      <c r="BR23" s="355" t="e">
        <f>BP23/100*QCI!#REF!*(QCI!#REF!+QCI!#REF!)</f>
        <v>#REF!</v>
      </c>
      <c r="BS23" s="356" t="e">
        <f>BQ23+BR23</f>
        <v>#REF!</v>
      </c>
      <c r="BT23" s="354">
        <f>CronogFF!BP18</f>
        <v>0</v>
      </c>
      <c r="BU23" s="355" t="e">
        <f>BT23*QCI!#REF!*QCI!#REF!/100</f>
        <v>#REF!</v>
      </c>
      <c r="BV23" s="355" t="e">
        <f>BT23/100*QCI!#REF!*(QCI!#REF!+QCI!#REF!)</f>
        <v>#REF!</v>
      </c>
      <c r="BW23" s="356" t="e">
        <f>BU23+BV23</f>
        <v>#REF!</v>
      </c>
      <c r="BX23" s="354">
        <f>CronogFF!BT18</f>
        <v>0</v>
      </c>
      <c r="BY23" s="355" t="e">
        <f>BX23*QCI!#REF!*QCI!#REF!/100</f>
        <v>#REF!</v>
      </c>
      <c r="BZ23" s="355" t="e">
        <f>BX23/100*QCI!#REF!*(QCI!#REF!+QCI!#REF!)</f>
        <v>#REF!</v>
      </c>
      <c r="CA23" s="356" t="e">
        <f>BY23+BZ23</f>
        <v>#REF!</v>
      </c>
      <c r="CB23" s="354">
        <f>CronogFF!BX18</f>
        <v>0</v>
      </c>
      <c r="CC23" s="355" t="e">
        <f>CB23*QCI!#REF!*QCI!#REF!/100</f>
        <v>#REF!</v>
      </c>
      <c r="CD23" s="355" t="e">
        <f>CB23/100*QCI!#REF!*(QCI!#REF!+QCI!#REF!)</f>
        <v>#REF!</v>
      </c>
      <c r="CE23" s="356" t="e">
        <f>CC23+CD23</f>
        <v>#REF!</v>
      </c>
      <c r="CF23" s="354">
        <f>CronogFF!CB18</f>
        <v>0</v>
      </c>
      <c r="CG23" s="355" t="e">
        <f>CF23*QCI!#REF!*QCI!#REF!/100</f>
        <v>#REF!</v>
      </c>
      <c r="CH23" s="355" t="e">
        <f>CF23/100*QCI!#REF!*(QCI!#REF!+QCI!#REF!)</f>
        <v>#REF!</v>
      </c>
      <c r="CI23" s="356" t="e">
        <f>CG23+CH23</f>
        <v>#REF!</v>
      </c>
      <c r="CJ23" s="354">
        <f>CronogFF!CF18</f>
        <v>0</v>
      </c>
      <c r="CK23" s="355" t="e">
        <f>CJ23*QCI!#REF!*QCI!#REF!/100</f>
        <v>#REF!</v>
      </c>
      <c r="CL23" s="355" t="e">
        <f>CJ23/100*QCI!#REF!*(QCI!#REF!+QCI!#REF!)</f>
        <v>#REF!</v>
      </c>
      <c r="CM23" s="356" t="e">
        <f>CK23+CL23</f>
        <v>#REF!</v>
      </c>
      <c r="CN23" s="354">
        <f>CronogFF!CJ18</f>
        <v>0</v>
      </c>
      <c r="CO23" s="355" t="e">
        <f>CN23*QCI!#REF!*QCI!#REF!/100</f>
        <v>#REF!</v>
      </c>
      <c r="CP23" s="355" t="e">
        <f>CN23/100*QCI!#REF!*(QCI!#REF!+QCI!#REF!)</f>
        <v>#REF!</v>
      </c>
      <c r="CQ23" s="356" t="e">
        <f>CO23+CP23</f>
        <v>#REF!</v>
      </c>
      <c r="CR23" s="354">
        <f>CronogFF!CN18</f>
        <v>0</v>
      </c>
      <c r="CS23" s="355" t="e">
        <f>CR23*QCI!#REF!*QCI!#REF!/100</f>
        <v>#REF!</v>
      </c>
      <c r="CT23" s="355" t="e">
        <f>CR23/100*QCI!#REF!*(QCI!#REF!+QCI!#REF!)</f>
        <v>#REF!</v>
      </c>
      <c r="CU23" s="356" t="e">
        <f>CS23+CT23</f>
        <v>#REF!</v>
      </c>
      <c r="CV23" s="354">
        <f>CronogFF!CR18</f>
        <v>0</v>
      </c>
      <c r="CW23" s="355" t="e">
        <f>CV23*QCI!#REF!*QCI!#REF!/100</f>
        <v>#REF!</v>
      </c>
      <c r="CX23" s="355" t="e">
        <f>CV23/100*QCI!#REF!*(QCI!#REF!+QCI!#REF!)</f>
        <v>#REF!</v>
      </c>
      <c r="CY23" s="356" t="e">
        <f>CW23+CX23</f>
        <v>#REF!</v>
      </c>
      <c r="CZ23" s="354">
        <f>CronogFF!CV18</f>
        <v>0</v>
      </c>
      <c r="DA23" s="355" t="e">
        <f>CZ23*QCI!#REF!*QCI!#REF!/100</f>
        <v>#REF!</v>
      </c>
      <c r="DB23" s="355" t="e">
        <f>CZ23/100*QCI!#REF!*(QCI!#REF!+QCI!#REF!)</f>
        <v>#REF!</v>
      </c>
      <c r="DC23" s="356" t="e">
        <f>DA23+DB23</f>
        <v>#REF!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58</v>
      </c>
      <c r="E24" s="360" t="s">
        <v>29</v>
      </c>
      <c r="F24" s="361">
        <f>IF(F25&lt;&gt;0,F23-F25,0)</f>
        <v>0</v>
      </c>
      <c r="G24" s="362"/>
      <c r="H24" s="363"/>
      <c r="I24" s="364"/>
      <c r="J24" s="364"/>
      <c r="K24" s="365"/>
      <c r="L24" s="366">
        <f aca="true" t="shared" si="16" ref="L24:W24">L23+H24</f>
        <v>100</v>
      </c>
      <c r="M24" s="366">
        <f t="shared" si="16"/>
        <v>26869.8874938</v>
      </c>
      <c r="N24" s="367">
        <f t="shared" si="16"/>
        <v>44.462506199999645</v>
      </c>
      <c r="O24" s="368">
        <f t="shared" si="16"/>
        <v>26914.350000000002</v>
      </c>
      <c r="P24" s="369">
        <f t="shared" si="16"/>
        <v>100</v>
      </c>
      <c r="Q24" s="370">
        <f t="shared" si="16"/>
        <v>26869.8874938</v>
      </c>
      <c r="R24" s="371">
        <f t="shared" si="16"/>
        <v>44.462506199999645</v>
      </c>
      <c r="S24" s="372">
        <f t="shared" si="16"/>
        <v>26914.350000000002</v>
      </c>
      <c r="T24" s="369">
        <f t="shared" si="16"/>
        <v>100</v>
      </c>
      <c r="U24" s="370">
        <f t="shared" si="16"/>
        <v>26869.8874938</v>
      </c>
      <c r="V24" s="371">
        <f t="shared" si="16"/>
        <v>44.462506199999645</v>
      </c>
      <c r="W24" s="372">
        <f t="shared" si="16"/>
        <v>26914.350000000002</v>
      </c>
      <c r="X24" s="369">
        <f aca="true" t="shared" si="17" ref="X24:BC24">X23+T24</f>
        <v>100</v>
      </c>
      <c r="Y24" s="370">
        <f t="shared" si="17"/>
        <v>26869.8874938</v>
      </c>
      <c r="Z24" s="371">
        <f t="shared" si="17"/>
        <v>44.462506199999645</v>
      </c>
      <c r="AA24" s="372">
        <f t="shared" si="17"/>
        <v>26914.350000000002</v>
      </c>
      <c r="AB24" s="369">
        <f t="shared" si="17"/>
        <v>100</v>
      </c>
      <c r="AC24" s="370" t="e">
        <f t="shared" si="17"/>
        <v>#REF!</v>
      </c>
      <c r="AD24" s="371" t="e">
        <f t="shared" si="17"/>
        <v>#REF!</v>
      </c>
      <c r="AE24" s="372" t="e">
        <f t="shared" si="17"/>
        <v>#REF!</v>
      </c>
      <c r="AF24" s="369">
        <f t="shared" si="17"/>
        <v>100</v>
      </c>
      <c r="AG24" s="370" t="e">
        <f t="shared" si="17"/>
        <v>#REF!</v>
      </c>
      <c r="AH24" s="371" t="e">
        <f t="shared" si="17"/>
        <v>#REF!</v>
      </c>
      <c r="AI24" s="372" t="e">
        <f t="shared" si="17"/>
        <v>#REF!</v>
      </c>
      <c r="AJ24" s="369">
        <f t="shared" si="17"/>
        <v>100</v>
      </c>
      <c r="AK24" s="370" t="e">
        <f t="shared" si="17"/>
        <v>#REF!</v>
      </c>
      <c r="AL24" s="371" t="e">
        <f t="shared" si="17"/>
        <v>#REF!</v>
      </c>
      <c r="AM24" s="372" t="e">
        <f t="shared" si="17"/>
        <v>#REF!</v>
      </c>
      <c r="AN24" s="369">
        <f t="shared" si="17"/>
        <v>100</v>
      </c>
      <c r="AO24" s="370" t="e">
        <f t="shared" si="17"/>
        <v>#REF!</v>
      </c>
      <c r="AP24" s="371" t="e">
        <f t="shared" si="17"/>
        <v>#REF!</v>
      </c>
      <c r="AQ24" s="372" t="e">
        <f t="shared" si="17"/>
        <v>#REF!</v>
      </c>
      <c r="AR24" s="369">
        <f t="shared" si="17"/>
        <v>100</v>
      </c>
      <c r="AS24" s="370" t="e">
        <f t="shared" si="17"/>
        <v>#REF!</v>
      </c>
      <c r="AT24" s="371" t="e">
        <f t="shared" si="17"/>
        <v>#REF!</v>
      </c>
      <c r="AU24" s="372" t="e">
        <f t="shared" si="17"/>
        <v>#REF!</v>
      </c>
      <c r="AV24" s="369">
        <f t="shared" si="17"/>
        <v>100</v>
      </c>
      <c r="AW24" s="370" t="e">
        <f t="shared" si="17"/>
        <v>#REF!</v>
      </c>
      <c r="AX24" s="371" t="e">
        <f t="shared" si="17"/>
        <v>#REF!</v>
      </c>
      <c r="AY24" s="372" t="e">
        <f t="shared" si="17"/>
        <v>#REF!</v>
      </c>
      <c r="AZ24" s="369">
        <f t="shared" si="17"/>
        <v>100</v>
      </c>
      <c r="BA24" s="370" t="e">
        <f t="shared" si="17"/>
        <v>#REF!</v>
      </c>
      <c r="BB24" s="371" t="e">
        <f t="shared" si="17"/>
        <v>#REF!</v>
      </c>
      <c r="BC24" s="372" t="e">
        <f t="shared" si="17"/>
        <v>#REF!</v>
      </c>
      <c r="BD24" s="369">
        <f aca="true" t="shared" si="18" ref="BD24:CI24">BD23+AZ24</f>
        <v>100</v>
      </c>
      <c r="BE24" s="370" t="e">
        <f t="shared" si="18"/>
        <v>#REF!</v>
      </c>
      <c r="BF24" s="371" t="e">
        <f t="shared" si="18"/>
        <v>#REF!</v>
      </c>
      <c r="BG24" s="372" t="e">
        <f t="shared" si="18"/>
        <v>#REF!</v>
      </c>
      <c r="BH24" s="369">
        <f t="shared" si="18"/>
        <v>100</v>
      </c>
      <c r="BI24" s="370" t="e">
        <f t="shared" si="18"/>
        <v>#REF!</v>
      </c>
      <c r="BJ24" s="371" t="e">
        <f t="shared" si="18"/>
        <v>#REF!</v>
      </c>
      <c r="BK24" s="372" t="e">
        <f t="shared" si="18"/>
        <v>#REF!</v>
      </c>
      <c r="BL24" s="369">
        <f t="shared" si="18"/>
        <v>100</v>
      </c>
      <c r="BM24" s="370" t="e">
        <f t="shared" si="18"/>
        <v>#REF!</v>
      </c>
      <c r="BN24" s="371" t="e">
        <f t="shared" si="18"/>
        <v>#REF!</v>
      </c>
      <c r="BO24" s="372" t="e">
        <f t="shared" si="18"/>
        <v>#REF!</v>
      </c>
      <c r="BP24" s="369">
        <f t="shared" si="18"/>
        <v>100</v>
      </c>
      <c r="BQ24" s="370" t="e">
        <f t="shared" si="18"/>
        <v>#REF!</v>
      </c>
      <c r="BR24" s="371" t="e">
        <f t="shared" si="18"/>
        <v>#REF!</v>
      </c>
      <c r="BS24" s="372" t="e">
        <f t="shared" si="18"/>
        <v>#REF!</v>
      </c>
      <c r="BT24" s="369">
        <f t="shared" si="18"/>
        <v>100</v>
      </c>
      <c r="BU24" s="370" t="e">
        <f t="shared" si="18"/>
        <v>#REF!</v>
      </c>
      <c r="BV24" s="371" t="e">
        <f t="shared" si="18"/>
        <v>#REF!</v>
      </c>
      <c r="BW24" s="372" t="e">
        <f t="shared" si="18"/>
        <v>#REF!</v>
      </c>
      <c r="BX24" s="369">
        <f t="shared" si="18"/>
        <v>100</v>
      </c>
      <c r="BY24" s="370" t="e">
        <f t="shared" si="18"/>
        <v>#REF!</v>
      </c>
      <c r="BZ24" s="371" t="e">
        <f t="shared" si="18"/>
        <v>#REF!</v>
      </c>
      <c r="CA24" s="372" t="e">
        <f t="shared" si="18"/>
        <v>#REF!</v>
      </c>
      <c r="CB24" s="369">
        <f t="shared" si="18"/>
        <v>100</v>
      </c>
      <c r="CC24" s="370" t="e">
        <f t="shared" si="18"/>
        <v>#REF!</v>
      </c>
      <c r="CD24" s="371" t="e">
        <f t="shared" si="18"/>
        <v>#REF!</v>
      </c>
      <c r="CE24" s="372" t="e">
        <f t="shared" si="18"/>
        <v>#REF!</v>
      </c>
      <c r="CF24" s="369">
        <f t="shared" si="18"/>
        <v>100</v>
      </c>
      <c r="CG24" s="370" t="e">
        <f t="shared" si="18"/>
        <v>#REF!</v>
      </c>
      <c r="CH24" s="371" t="e">
        <f t="shared" si="18"/>
        <v>#REF!</v>
      </c>
      <c r="CI24" s="372" t="e">
        <f t="shared" si="18"/>
        <v>#REF!</v>
      </c>
      <c r="CJ24" s="369">
        <f aca="true" t="shared" si="19" ref="CJ24:DC24">CJ23+CF24</f>
        <v>100</v>
      </c>
      <c r="CK24" s="370" t="e">
        <f t="shared" si="19"/>
        <v>#REF!</v>
      </c>
      <c r="CL24" s="371" t="e">
        <f t="shared" si="19"/>
        <v>#REF!</v>
      </c>
      <c r="CM24" s="372" t="e">
        <f t="shared" si="19"/>
        <v>#REF!</v>
      </c>
      <c r="CN24" s="369">
        <f t="shared" si="19"/>
        <v>100</v>
      </c>
      <c r="CO24" s="370" t="e">
        <f t="shared" si="19"/>
        <v>#REF!</v>
      </c>
      <c r="CP24" s="371" t="e">
        <f t="shared" si="19"/>
        <v>#REF!</v>
      </c>
      <c r="CQ24" s="372" t="e">
        <f t="shared" si="19"/>
        <v>#REF!</v>
      </c>
      <c r="CR24" s="369">
        <f t="shared" si="19"/>
        <v>100</v>
      </c>
      <c r="CS24" s="370" t="e">
        <f t="shared" si="19"/>
        <v>#REF!</v>
      </c>
      <c r="CT24" s="371" t="e">
        <f t="shared" si="19"/>
        <v>#REF!</v>
      </c>
      <c r="CU24" s="372" t="e">
        <f t="shared" si="19"/>
        <v>#REF!</v>
      </c>
      <c r="CV24" s="369">
        <f t="shared" si="19"/>
        <v>100</v>
      </c>
      <c r="CW24" s="370" t="e">
        <f t="shared" si="19"/>
        <v>#REF!</v>
      </c>
      <c r="CX24" s="371" t="e">
        <f t="shared" si="19"/>
        <v>#REF!</v>
      </c>
      <c r="CY24" s="372" t="e">
        <f t="shared" si="19"/>
        <v>#REF!</v>
      </c>
      <c r="CZ24" s="369">
        <f t="shared" si="19"/>
        <v>100</v>
      </c>
      <c r="DA24" s="370" t="e">
        <f t="shared" si="19"/>
        <v>#REF!</v>
      </c>
      <c r="DB24" s="371" t="e">
        <f t="shared" si="19"/>
        <v>#REF!</v>
      </c>
      <c r="DC24" s="372" t="e">
        <f t="shared" si="19"/>
        <v>#REF!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59</v>
      </c>
      <c r="E25" s="374" t="s">
        <v>30</v>
      </c>
      <c r="F25" s="75">
        <v>26914.35</v>
      </c>
      <c r="G25" s="375">
        <f>IF(F25=0,0,F25/F$115)</f>
        <v>0.1111592728029664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100</v>
      </c>
      <c r="U25" s="379">
        <f>ROUND(W25*QCI!$R$15,2)</f>
        <v>26869.88</v>
      </c>
      <c r="V25" s="379">
        <f>W25-U25</f>
        <v>44.469999999997526</v>
      </c>
      <c r="W25" s="77">
        <v>26914.35</v>
      </c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60</v>
      </c>
      <c r="E26" s="383" t="s">
        <v>31</v>
      </c>
      <c r="F26" s="384">
        <f>IF(F25=0,F23,F25)</f>
        <v>26914.35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100</v>
      </c>
      <c r="U26" s="389">
        <f t="shared" si="20"/>
        <v>26869.88</v>
      </c>
      <c r="V26" s="389">
        <f t="shared" si="20"/>
        <v>44.469999999997526</v>
      </c>
      <c r="W26" s="391">
        <f t="shared" si="20"/>
        <v>26914.35</v>
      </c>
      <c r="X26" s="392">
        <f aca="true" t="shared" si="21" ref="X26:BC26">X25+T26</f>
        <v>100</v>
      </c>
      <c r="Y26" s="389">
        <f t="shared" si="21"/>
        <v>26869.88</v>
      </c>
      <c r="Z26" s="389">
        <f t="shared" si="21"/>
        <v>44.469999999997526</v>
      </c>
      <c r="AA26" s="391">
        <f t="shared" si="21"/>
        <v>26914.35</v>
      </c>
      <c r="AB26" s="392">
        <f t="shared" si="21"/>
        <v>100</v>
      </c>
      <c r="AC26" s="389">
        <f t="shared" si="21"/>
        <v>26869.88</v>
      </c>
      <c r="AD26" s="389">
        <f t="shared" si="21"/>
        <v>44.469999999997526</v>
      </c>
      <c r="AE26" s="391">
        <f t="shared" si="21"/>
        <v>26914.35</v>
      </c>
      <c r="AF26" s="392">
        <f t="shared" si="21"/>
        <v>100</v>
      </c>
      <c r="AG26" s="389">
        <f t="shared" si="21"/>
        <v>26869.88</v>
      </c>
      <c r="AH26" s="389">
        <f t="shared" si="21"/>
        <v>44.469999999997526</v>
      </c>
      <c r="AI26" s="391">
        <f t="shared" si="21"/>
        <v>26914.35</v>
      </c>
      <c r="AJ26" s="392">
        <f t="shared" si="21"/>
        <v>100</v>
      </c>
      <c r="AK26" s="389">
        <f t="shared" si="21"/>
        <v>26869.88</v>
      </c>
      <c r="AL26" s="389">
        <f t="shared" si="21"/>
        <v>44.469999999997526</v>
      </c>
      <c r="AM26" s="391">
        <f t="shared" si="21"/>
        <v>26914.35</v>
      </c>
      <c r="AN26" s="392">
        <f t="shared" si="21"/>
        <v>100</v>
      </c>
      <c r="AO26" s="389">
        <f t="shared" si="21"/>
        <v>26869.88</v>
      </c>
      <c r="AP26" s="389">
        <f t="shared" si="21"/>
        <v>44.469999999997526</v>
      </c>
      <c r="AQ26" s="391">
        <f t="shared" si="21"/>
        <v>26914.35</v>
      </c>
      <c r="AR26" s="392">
        <f t="shared" si="21"/>
        <v>100</v>
      </c>
      <c r="AS26" s="389">
        <f t="shared" si="21"/>
        <v>26869.88</v>
      </c>
      <c r="AT26" s="389">
        <f t="shared" si="21"/>
        <v>44.469999999997526</v>
      </c>
      <c r="AU26" s="391">
        <f t="shared" si="21"/>
        <v>26914.35</v>
      </c>
      <c r="AV26" s="392">
        <f t="shared" si="21"/>
        <v>100</v>
      </c>
      <c r="AW26" s="389">
        <f t="shared" si="21"/>
        <v>26869.88</v>
      </c>
      <c r="AX26" s="389">
        <f t="shared" si="21"/>
        <v>44.469999999997526</v>
      </c>
      <c r="AY26" s="391">
        <f t="shared" si="21"/>
        <v>26914.35</v>
      </c>
      <c r="AZ26" s="392">
        <f t="shared" si="21"/>
        <v>100</v>
      </c>
      <c r="BA26" s="389">
        <f t="shared" si="21"/>
        <v>26869.88</v>
      </c>
      <c r="BB26" s="389">
        <f t="shared" si="21"/>
        <v>44.469999999997526</v>
      </c>
      <c r="BC26" s="391">
        <f t="shared" si="21"/>
        <v>26914.35</v>
      </c>
      <c r="BD26" s="392">
        <f aca="true" t="shared" si="22" ref="BD26:CI26">BD25+AZ26</f>
        <v>100</v>
      </c>
      <c r="BE26" s="389">
        <f t="shared" si="22"/>
        <v>26869.88</v>
      </c>
      <c r="BF26" s="389">
        <f t="shared" si="22"/>
        <v>44.469999999997526</v>
      </c>
      <c r="BG26" s="391">
        <f t="shared" si="22"/>
        <v>26914.35</v>
      </c>
      <c r="BH26" s="392">
        <f t="shared" si="22"/>
        <v>100</v>
      </c>
      <c r="BI26" s="389">
        <f t="shared" si="22"/>
        <v>26869.88</v>
      </c>
      <c r="BJ26" s="389">
        <f t="shared" si="22"/>
        <v>44.469999999997526</v>
      </c>
      <c r="BK26" s="391">
        <f t="shared" si="22"/>
        <v>26914.35</v>
      </c>
      <c r="BL26" s="392">
        <f t="shared" si="22"/>
        <v>100</v>
      </c>
      <c r="BM26" s="389">
        <f t="shared" si="22"/>
        <v>26869.88</v>
      </c>
      <c r="BN26" s="389">
        <f t="shared" si="22"/>
        <v>44.469999999997526</v>
      </c>
      <c r="BO26" s="391">
        <f t="shared" si="22"/>
        <v>26914.35</v>
      </c>
      <c r="BP26" s="392">
        <f t="shared" si="22"/>
        <v>100</v>
      </c>
      <c r="BQ26" s="389">
        <f t="shared" si="22"/>
        <v>26869.88</v>
      </c>
      <c r="BR26" s="389">
        <f t="shared" si="22"/>
        <v>44.469999999997526</v>
      </c>
      <c r="BS26" s="391">
        <f t="shared" si="22"/>
        <v>26914.35</v>
      </c>
      <c r="BT26" s="392">
        <f t="shared" si="22"/>
        <v>100</v>
      </c>
      <c r="BU26" s="389">
        <f t="shared" si="22"/>
        <v>26869.88</v>
      </c>
      <c r="BV26" s="389">
        <f t="shared" si="22"/>
        <v>44.469999999997526</v>
      </c>
      <c r="BW26" s="391">
        <f t="shared" si="22"/>
        <v>26914.35</v>
      </c>
      <c r="BX26" s="392">
        <f t="shared" si="22"/>
        <v>100</v>
      </c>
      <c r="BY26" s="389">
        <f t="shared" si="22"/>
        <v>26869.88</v>
      </c>
      <c r="BZ26" s="389">
        <f t="shared" si="22"/>
        <v>44.469999999997526</v>
      </c>
      <c r="CA26" s="391">
        <f t="shared" si="22"/>
        <v>26914.35</v>
      </c>
      <c r="CB26" s="392">
        <f t="shared" si="22"/>
        <v>100</v>
      </c>
      <c r="CC26" s="389">
        <f t="shared" si="22"/>
        <v>26869.88</v>
      </c>
      <c r="CD26" s="389">
        <f t="shared" si="22"/>
        <v>44.469999999997526</v>
      </c>
      <c r="CE26" s="391">
        <f t="shared" si="22"/>
        <v>26914.35</v>
      </c>
      <c r="CF26" s="392">
        <f t="shared" si="22"/>
        <v>100</v>
      </c>
      <c r="CG26" s="389">
        <f t="shared" si="22"/>
        <v>26869.88</v>
      </c>
      <c r="CH26" s="389">
        <f t="shared" si="22"/>
        <v>44.469999999997526</v>
      </c>
      <c r="CI26" s="391">
        <f t="shared" si="22"/>
        <v>26914.35</v>
      </c>
      <c r="CJ26" s="392">
        <f aca="true" t="shared" si="23" ref="CJ26:DC26">CJ25+CF26</f>
        <v>100</v>
      </c>
      <c r="CK26" s="389">
        <f t="shared" si="23"/>
        <v>26869.88</v>
      </c>
      <c r="CL26" s="389">
        <f t="shared" si="23"/>
        <v>44.469999999997526</v>
      </c>
      <c r="CM26" s="391">
        <f t="shared" si="23"/>
        <v>26914.35</v>
      </c>
      <c r="CN26" s="392">
        <f t="shared" si="23"/>
        <v>100</v>
      </c>
      <c r="CO26" s="389">
        <f t="shared" si="23"/>
        <v>26869.88</v>
      </c>
      <c r="CP26" s="389">
        <f t="shared" si="23"/>
        <v>44.469999999997526</v>
      </c>
      <c r="CQ26" s="391">
        <f t="shared" si="23"/>
        <v>26914.35</v>
      </c>
      <c r="CR26" s="392">
        <f t="shared" si="23"/>
        <v>100</v>
      </c>
      <c r="CS26" s="389">
        <f t="shared" si="23"/>
        <v>26869.88</v>
      </c>
      <c r="CT26" s="389">
        <f t="shared" si="23"/>
        <v>44.469999999997526</v>
      </c>
      <c r="CU26" s="391">
        <f t="shared" si="23"/>
        <v>26914.35</v>
      </c>
      <c r="CV26" s="392">
        <f t="shared" si="23"/>
        <v>100</v>
      </c>
      <c r="CW26" s="389">
        <f t="shared" si="23"/>
        <v>26869.88</v>
      </c>
      <c r="CX26" s="389">
        <f t="shared" si="23"/>
        <v>44.469999999997526</v>
      </c>
      <c r="CY26" s="391">
        <f t="shared" si="23"/>
        <v>26914.35</v>
      </c>
      <c r="CZ26" s="392">
        <f t="shared" si="23"/>
        <v>100</v>
      </c>
      <c r="DA26" s="389">
        <f t="shared" si="23"/>
        <v>26869.88</v>
      </c>
      <c r="DB26" s="389">
        <f t="shared" si="23"/>
        <v>44.469999999997526</v>
      </c>
      <c r="DC26" s="391">
        <f t="shared" si="23"/>
        <v>26914.35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SINALIZAÇÃO VIARIA</v>
      </c>
      <c r="D27" s="343" t="s">
        <v>58</v>
      </c>
      <c r="E27" s="344" t="s">
        <v>28</v>
      </c>
      <c r="F27" s="345">
        <f>QCI!Y18</f>
        <v>1899.26</v>
      </c>
      <c r="G27" s="346">
        <f>CronogFF!G19</f>
        <v>0.00951639760955705</v>
      </c>
      <c r="H27" s="347"/>
      <c r="I27" s="348"/>
      <c r="J27" s="348"/>
      <c r="K27" s="349"/>
      <c r="L27" s="350">
        <f>CronogFF!H19</f>
        <v>100</v>
      </c>
      <c r="M27" s="351">
        <f>L27*QCI!$Y18*QCI!$R18/100</f>
        <v>1896.1224224799998</v>
      </c>
      <c r="N27" s="352">
        <f>L27/100*QCI!$Y18*(QCI!$U18+QCI!$W18)</f>
        <v>3.137577519999975</v>
      </c>
      <c r="O27" s="353">
        <f>M27+N27</f>
        <v>1899.2599999999998</v>
      </c>
      <c r="P27" s="354">
        <f>CronogFF!L19</f>
        <v>0</v>
      </c>
      <c r="Q27" s="355">
        <f>P27*QCI!$Y18*QCI!$R18/100</f>
        <v>0</v>
      </c>
      <c r="R27" s="355">
        <f>P27/100*QCI!$Y18*(QCI!$U18+QCI!$W18)</f>
        <v>0</v>
      </c>
      <c r="S27" s="356">
        <f>Q27+R27</f>
        <v>0</v>
      </c>
      <c r="T27" s="354">
        <f>CronogFF!P19</f>
        <v>0</v>
      </c>
      <c r="U27" s="355">
        <f>T27*QCI!$Y18*QCI!$R18/100</f>
        <v>0</v>
      </c>
      <c r="V27" s="355">
        <f>T27/100*QCI!$Y18*(QCI!$U18+QCI!$W18)</f>
        <v>0</v>
      </c>
      <c r="W27" s="356">
        <f>U27+V27</f>
        <v>0</v>
      </c>
      <c r="X27" s="354">
        <f>CronogFF!T19</f>
        <v>0</v>
      </c>
      <c r="Y27" s="355">
        <f>X27*QCI!$Y17*QCI!$R17/100</f>
        <v>0</v>
      </c>
      <c r="Z27" s="355">
        <f>X27/100*QCI!$Y17*(QCI!$U17+QCI!$W17)</f>
        <v>0</v>
      </c>
      <c r="AA27" s="356">
        <f>Y27+Z27</f>
        <v>0</v>
      </c>
      <c r="AB27" s="354">
        <f>CronogFF!X19</f>
        <v>0</v>
      </c>
      <c r="AC27" s="355">
        <f>AB27*QCI!$Y17*QCI!$R17/100</f>
        <v>0</v>
      </c>
      <c r="AD27" s="355">
        <f>AB27/100*QCI!$Y17*(QCI!$U17+QCI!$W17)</f>
        <v>0</v>
      </c>
      <c r="AE27" s="356">
        <f>AC27+AD27</f>
        <v>0</v>
      </c>
      <c r="AF27" s="354">
        <f>CronogFF!AB19</f>
        <v>0</v>
      </c>
      <c r="AG27" s="355">
        <f>AF27*QCI!$Y17*QCI!$R17/100</f>
        <v>0</v>
      </c>
      <c r="AH27" s="355">
        <f>AF27/100*QCI!$Y17*(QCI!$U17+QCI!$W17)</f>
        <v>0</v>
      </c>
      <c r="AI27" s="356">
        <f>AG27+AH27</f>
        <v>0</v>
      </c>
      <c r="AJ27" s="354">
        <f>CronogFF!AF19</f>
        <v>0</v>
      </c>
      <c r="AK27" s="355">
        <f>AJ27*QCI!$Y17*QCI!$R17/100</f>
        <v>0</v>
      </c>
      <c r="AL27" s="355">
        <f>AJ27/100*QCI!$Y17*(QCI!$U17+QCI!$W17)</f>
        <v>0</v>
      </c>
      <c r="AM27" s="356">
        <f>AK27+AL27</f>
        <v>0</v>
      </c>
      <c r="AN27" s="354">
        <f>CronogFF!AJ19</f>
        <v>0</v>
      </c>
      <c r="AO27" s="355">
        <f>AN27*QCI!$Y17*QCI!$R17/100</f>
        <v>0</v>
      </c>
      <c r="AP27" s="355">
        <f>AN27/100*QCI!$Y17*(QCI!$U17+QCI!$W17)</f>
        <v>0</v>
      </c>
      <c r="AQ27" s="356">
        <f>AO27+AP27</f>
        <v>0</v>
      </c>
      <c r="AR27" s="354">
        <f>CronogFF!AN19</f>
        <v>0</v>
      </c>
      <c r="AS27" s="355">
        <f>AR27*QCI!$Y17*QCI!$R17/100</f>
        <v>0</v>
      </c>
      <c r="AT27" s="355">
        <f>AR27/100*QCI!$Y17*(QCI!$U17+QCI!$W17)</f>
        <v>0</v>
      </c>
      <c r="AU27" s="356">
        <f>AS27+AT27</f>
        <v>0</v>
      </c>
      <c r="AV27" s="354">
        <f>CronogFF!AR19</f>
        <v>0</v>
      </c>
      <c r="AW27" s="355">
        <f>AV27*QCI!$Y17*QCI!$R17/100</f>
        <v>0</v>
      </c>
      <c r="AX27" s="355">
        <f>AV27/100*QCI!$Y17*(QCI!$U17+QCI!$W17)</f>
        <v>0</v>
      </c>
      <c r="AY27" s="356">
        <f>AW27+AX27</f>
        <v>0</v>
      </c>
      <c r="AZ27" s="354">
        <f>CronogFF!AV19</f>
        <v>0</v>
      </c>
      <c r="BA27" s="355">
        <f>AZ27*QCI!$Y17*QCI!$R17/100</f>
        <v>0</v>
      </c>
      <c r="BB27" s="355">
        <f>AZ27/100*QCI!$Y17*(QCI!$U17+QCI!$W17)</f>
        <v>0</v>
      </c>
      <c r="BC27" s="356">
        <f>BA27+BB27</f>
        <v>0</v>
      </c>
      <c r="BD27" s="354">
        <f>CronogFF!AZ19</f>
        <v>0</v>
      </c>
      <c r="BE27" s="355">
        <f>BD27*QCI!$Y17*QCI!$R17/100</f>
        <v>0</v>
      </c>
      <c r="BF27" s="355">
        <f>BD27/100*QCI!$Y17*(QCI!$U17+QCI!$W17)</f>
        <v>0</v>
      </c>
      <c r="BG27" s="356">
        <f>BE27+BF27</f>
        <v>0</v>
      </c>
      <c r="BH27" s="354">
        <f>CronogFF!BD19</f>
        <v>0</v>
      </c>
      <c r="BI27" s="355">
        <f>BH27*QCI!$Y17*QCI!$R17/100</f>
        <v>0</v>
      </c>
      <c r="BJ27" s="355">
        <f>BH27/100*QCI!$Y17*(QCI!$U17+QCI!$W17)</f>
        <v>0</v>
      </c>
      <c r="BK27" s="356">
        <f>BI27+BJ27</f>
        <v>0</v>
      </c>
      <c r="BL27" s="354">
        <f>CronogFF!BH19</f>
        <v>0</v>
      </c>
      <c r="BM27" s="355">
        <f>BL27*QCI!$Y17*QCI!$R17/100</f>
        <v>0</v>
      </c>
      <c r="BN27" s="355">
        <f>BL27/100*QCI!$Y17*(QCI!$U17+QCI!$W17)</f>
        <v>0</v>
      </c>
      <c r="BO27" s="356">
        <f>BM27+BN27</f>
        <v>0</v>
      </c>
      <c r="BP27" s="354">
        <f>CronogFF!BL19</f>
        <v>0</v>
      </c>
      <c r="BQ27" s="355">
        <f>BP27*QCI!$Y17*QCI!$R17/100</f>
        <v>0</v>
      </c>
      <c r="BR27" s="355">
        <f>BP27/100*QCI!$Y17*(QCI!$U17+QCI!$W17)</f>
        <v>0</v>
      </c>
      <c r="BS27" s="356">
        <f>BQ27+BR27</f>
        <v>0</v>
      </c>
      <c r="BT27" s="354">
        <f>CronogFF!BP19</f>
        <v>0</v>
      </c>
      <c r="BU27" s="355">
        <f>BT27*QCI!$Y17*QCI!$R17/100</f>
        <v>0</v>
      </c>
      <c r="BV27" s="355">
        <f>BT27/100*QCI!$Y17*(QCI!$U17+QCI!$W17)</f>
        <v>0</v>
      </c>
      <c r="BW27" s="356">
        <f>BU27+BV27</f>
        <v>0</v>
      </c>
      <c r="BX27" s="354">
        <f>CronogFF!BT19</f>
        <v>0</v>
      </c>
      <c r="BY27" s="355">
        <f>BX27*QCI!$Y17*QCI!$R17/100</f>
        <v>0</v>
      </c>
      <c r="BZ27" s="355">
        <f>BX27/100*QCI!$Y17*(QCI!$U17+QCI!$W17)</f>
        <v>0</v>
      </c>
      <c r="CA27" s="356">
        <f>BY27+BZ27</f>
        <v>0</v>
      </c>
      <c r="CB27" s="354">
        <f>CronogFF!BX19</f>
        <v>0</v>
      </c>
      <c r="CC27" s="355">
        <f>CB27*QCI!$Y17*QCI!$R17/100</f>
        <v>0</v>
      </c>
      <c r="CD27" s="355">
        <f>CB27/100*QCI!$Y17*(QCI!$U17+QCI!$W17)</f>
        <v>0</v>
      </c>
      <c r="CE27" s="356">
        <f>CC27+CD27</f>
        <v>0</v>
      </c>
      <c r="CF27" s="354">
        <f>CronogFF!CB19</f>
        <v>0</v>
      </c>
      <c r="CG27" s="355">
        <f>CF27*QCI!$Y17*QCI!$R17/100</f>
        <v>0</v>
      </c>
      <c r="CH27" s="355">
        <f>CF27/100*QCI!$Y17*(QCI!$U17+QCI!$W17)</f>
        <v>0</v>
      </c>
      <c r="CI27" s="356">
        <f>CG27+CH27</f>
        <v>0</v>
      </c>
      <c r="CJ27" s="354">
        <f>CronogFF!CF19</f>
        <v>0</v>
      </c>
      <c r="CK27" s="355">
        <f>CJ27*QCI!$Y17*QCI!$R17/100</f>
        <v>0</v>
      </c>
      <c r="CL27" s="355">
        <f>CJ27/100*QCI!$Y17*(QCI!$U17+QCI!$W17)</f>
        <v>0</v>
      </c>
      <c r="CM27" s="356">
        <f>CK27+CL27</f>
        <v>0</v>
      </c>
      <c r="CN27" s="354">
        <f>CronogFF!CJ19</f>
        <v>0</v>
      </c>
      <c r="CO27" s="355">
        <f>CN27*QCI!$Y17*QCI!$R17/100</f>
        <v>0</v>
      </c>
      <c r="CP27" s="355">
        <f>CN27/100*QCI!$Y17*(QCI!$U17+QCI!$W17)</f>
        <v>0</v>
      </c>
      <c r="CQ27" s="356">
        <f>CO27+CP27</f>
        <v>0</v>
      </c>
      <c r="CR27" s="354">
        <f>CronogFF!CN19</f>
        <v>0</v>
      </c>
      <c r="CS27" s="355">
        <f>CR27*QCI!$Y17*QCI!$R17/100</f>
        <v>0</v>
      </c>
      <c r="CT27" s="355">
        <f>CR27/100*QCI!$Y17*(QCI!$U17+QCI!$W17)</f>
        <v>0</v>
      </c>
      <c r="CU27" s="356">
        <f>CS27+CT27</f>
        <v>0</v>
      </c>
      <c r="CV27" s="354">
        <f>CronogFF!CR19</f>
        <v>0</v>
      </c>
      <c r="CW27" s="355">
        <f>CV27*QCI!$Y17*QCI!$R17/100</f>
        <v>0</v>
      </c>
      <c r="CX27" s="355">
        <f>CV27/100*QCI!$Y17*(QCI!$U17+QCI!$W17)</f>
        <v>0</v>
      </c>
      <c r="CY27" s="356">
        <f>CW27+CX27</f>
        <v>0</v>
      </c>
      <c r="CZ27" s="354">
        <f>CronogFF!CV19</f>
        <v>0</v>
      </c>
      <c r="DA27" s="355">
        <f>CZ27*QCI!$Y17*QCI!$R17/100</f>
        <v>0</v>
      </c>
      <c r="DB27" s="355">
        <f>CZ27/100*QCI!$Y17*(QCI!$U17+QCI!$W17)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58</v>
      </c>
      <c r="E28" s="360" t="s">
        <v>29</v>
      </c>
      <c r="F28" s="361">
        <f>IF(F29&lt;&gt;0,F27-F29,0)</f>
        <v>0</v>
      </c>
      <c r="G28" s="362"/>
      <c r="H28" s="363"/>
      <c r="I28" s="364"/>
      <c r="J28" s="364"/>
      <c r="K28" s="365"/>
      <c r="L28" s="366">
        <f aca="true" t="shared" si="24" ref="L28:W28">L27+H28</f>
        <v>100</v>
      </c>
      <c r="M28" s="366">
        <f t="shared" si="24"/>
        <v>1896.1224224799998</v>
      </c>
      <c r="N28" s="367">
        <f t="shared" si="24"/>
        <v>3.137577519999975</v>
      </c>
      <c r="O28" s="368">
        <f t="shared" si="24"/>
        <v>1899.2599999999998</v>
      </c>
      <c r="P28" s="369">
        <f t="shared" si="24"/>
        <v>100</v>
      </c>
      <c r="Q28" s="370">
        <f t="shared" si="24"/>
        <v>1896.1224224799998</v>
      </c>
      <c r="R28" s="371">
        <f t="shared" si="24"/>
        <v>3.137577519999975</v>
      </c>
      <c r="S28" s="372">
        <f t="shared" si="24"/>
        <v>1899.2599999999998</v>
      </c>
      <c r="T28" s="369">
        <f t="shared" si="24"/>
        <v>100</v>
      </c>
      <c r="U28" s="370">
        <f t="shared" si="24"/>
        <v>1896.1224224799998</v>
      </c>
      <c r="V28" s="371">
        <f t="shared" si="24"/>
        <v>3.137577519999975</v>
      </c>
      <c r="W28" s="372">
        <f t="shared" si="24"/>
        <v>1899.2599999999998</v>
      </c>
      <c r="X28" s="369">
        <f aca="true" t="shared" si="25" ref="X28:BC28">X27+T28</f>
        <v>100</v>
      </c>
      <c r="Y28" s="370">
        <f t="shared" si="25"/>
        <v>1896.1224224799998</v>
      </c>
      <c r="Z28" s="371">
        <f t="shared" si="25"/>
        <v>3.137577519999975</v>
      </c>
      <c r="AA28" s="372">
        <f t="shared" si="25"/>
        <v>1899.2599999999998</v>
      </c>
      <c r="AB28" s="369">
        <f t="shared" si="25"/>
        <v>100</v>
      </c>
      <c r="AC28" s="370">
        <f t="shared" si="25"/>
        <v>1896.1224224799998</v>
      </c>
      <c r="AD28" s="371">
        <f t="shared" si="25"/>
        <v>3.137577519999975</v>
      </c>
      <c r="AE28" s="372">
        <f t="shared" si="25"/>
        <v>1899.2599999999998</v>
      </c>
      <c r="AF28" s="369">
        <f t="shared" si="25"/>
        <v>100</v>
      </c>
      <c r="AG28" s="370">
        <f t="shared" si="25"/>
        <v>1896.1224224799998</v>
      </c>
      <c r="AH28" s="371">
        <f t="shared" si="25"/>
        <v>3.137577519999975</v>
      </c>
      <c r="AI28" s="372">
        <f t="shared" si="25"/>
        <v>1899.2599999999998</v>
      </c>
      <c r="AJ28" s="369">
        <f t="shared" si="25"/>
        <v>100</v>
      </c>
      <c r="AK28" s="370">
        <f t="shared" si="25"/>
        <v>1896.1224224799998</v>
      </c>
      <c r="AL28" s="371">
        <f t="shared" si="25"/>
        <v>3.137577519999975</v>
      </c>
      <c r="AM28" s="372">
        <f t="shared" si="25"/>
        <v>1899.2599999999998</v>
      </c>
      <c r="AN28" s="369">
        <f t="shared" si="25"/>
        <v>100</v>
      </c>
      <c r="AO28" s="370">
        <f t="shared" si="25"/>
        <v>1896.1224224799998</v>
      </c>
      <c r="AP28" s="371">
        <f t="shared" si="25"/>
        <v>3.137577519999975</v>
      </c>
      <c r="AQ28" s="372">
        <f t="shared" si="25"/>
        <v>1899.2599999999998</v>
      </c>
      <c r="AR28" s="369">
        <f t="shared" si="25"/>
        <v>100</v>
      </c>
      <c r="AS28" s="370">
        <f t="shared" si="25"/>
        <v>1896.1224224799998</v>
      </c>
      <c r="AT28" s="371">
        <f t="shared" si="25"/>
        <v>3.137577519999975</v>
      </c>
      <c r="AU28" s="372">
        <f t="shared" si="25"/>
        <v>1899.2599999999998</v>
      </c>
      <c r="AV28" s="369">
        <f t="shared" si="25"/>
        <v>100</v>
      </c>
      <c r="AW28" s="370">
        <f t="shared" si="25"/>
        <v>1896.1224224799998</v>
      </c>
      <c r="AX28" s="371">
        <f t="shared" si="25"/>
        <v>3.137577519999975</v>
      </c>
      <c r="AY28" s="372">
        <f t="shared" si="25"/>
        <v>1899.2599999999998</v>
      </c>
      <c r="AZ28" s="369">
        <f t="shared" si="25"/>
        <v>100</v>
      </c>
      <c r="BA28" s="370">
        <f t="shared" si="25"/>
        <v>1896.1224224799998</v>
      </c>
      <c r="BB28" s="371">
        <f t="shared" si="25"/>
        <v>3.137577519999975</v>
      </c>
      <c r="BC28" s="372">
        <f t="shared" si="25"/>
        <v>1899.2599999999998</v>
      </c>
      <c r="BD28" s="369">
        <f aca="true" t="shared" si="26" ref="BD28:CI28">BD27+AZ28</f>
        <v>100</v>
      </c>
      <c r="BE28" s="370">
        <f t="shared" si="26"/>
        <v>1896.1224224799998</v>
      </c>
      <c r="BF28" s="371">
        <f t="shared" si="26"/>
        <v>3.137577519999975</v>
      </c>
      <c r="BG28" s="372">
        <f t="shared" si="26"/>
        <v>1899.2599999999998</v>
      </c>
      <c r="BH28" s="369">
        <f t="shared" si="26"/>
        <v>100</v>
      </c>
      <c r="BI28" s="370">
        <f t="shared" si="26"/>
        <v>1896.1224224799998</v>
      </c>
      <c r="BJ28" s="371">
        <f t="shared" si="26"/>
        <v>3.137577519999975</v>
      </c>
      <c r="BK28" s="372">
        <f t="shared" si="26"/>
        <v>1899.2599999999998</v>
      </c>
      <c r="BL28" s="369">
        <f t="shared" si="26"/>
        <v>100</v>
      </c>
      <c r="BM28" s="370">
        <f t="shared" si="26"/>
        <v>1896.1224224799998</v>
      </c>
      <c r="BN28" s="371">
        <f t="shared" si="26"/>
        <v>3.137577519999975</v>
      </c>
      <c r="BO28" s="372">
        <f t="shared" si="26"/>
        <v>1899.2599999999998</v>
      </c>
      <c r="BP28" s="369">
        <f t="shared" si="26"/>
        <v>100</v>
      </c>
      <c r="BQ28" s="370">
        <f t="shared" si="26"/>
        <v>1896.1224224799998</v>
      </c>
      <c r="BR28" s="371">
        <f t="shared" si="26"/>
        <v>3.137577519999975</v>
      </c>
      <c r="BS28" s="372">
        <f t="shared" si="26"/>
        <v>1899.2599999999998</v>
      </c>
      <c r="BT28" s="369">
        <f t="shared" si="26"/>
        <v>100</v>
      </c>
      <c r="BU28" s="370">
        <f t="shared" si="26"/>
        <v>1896.1224224799998</v>
      </c>
      <c r="BV28" s="371">
        <f t="shared" si="26"/>
        <v>3.137577519999975</v>
      </c>
      <c r="BW28" s="372">
        <f t="shared" si="26"/>
        <v>1899.2599999999998</v>
      </c>
      <c r="BX28" s="369">
        <f t="shared" si="26"/>
        <v>100</v>
      </c>
      <c r="BY28" s="370">
        <f t="shared" si="26"/>
        <v>1896.1224224799998</v>
      </c>
      <c r="BZ28" s="371">
        <f t="shared" si="26"/>
        <v>3.137577519999975</v>
      </c>
      <c r="CA28" s="372">
        <f t="shared" si="26"/>
        <v>1899.2599999999998</v>
      </c>
      <c r="CB28" s="369">
        <f t="shared" si="26"/>
        <v>100</v>
      </c>
      <c r="CC28" s="370">
        <f t="shared" si="26"/>
        <v>1896.1224224799998</v>
      </c>
      <c r="CD28" s="371">
        <f t="shared" si="26"/>
        <v>3.137577519999975</v>
      </c>
      <c r="CE28" s="372">
        <f t="shared" si="26"/>
        <v>1899.2599999999998</v>
      </c>
      <c r="CF28" s="369">
        <f t="shared" si="26"/>
        <v>100</v>
      </c>
      <c r="CG28" s="370">
        <f t="shared" si="26"/>
        <v>1896.1224224799998</v>
      </c>
      <c r="CH28" s="371">
        <f t="shared" si="26"/>
        <v>3.137577519999975</v>
      </c>
      <c r="CI28" s="372">
        <f t="shared" si="26"/>
        <v>1899.2599999999998</v>
      </c>
      <c r="CJ28" s="369">
        <f aca="true" t="shared" si="27" ref="CJ28:DC28">CJ27+CF28</f>
        <v>100</v>
      </c>
      <c r="CK28" s="370">
        <f t="shared" si="27"/>
        <v>1896.1224224799998</v>
      </c>
      <c r="CL28" s="371">
        <f t="shared" si="27"/>
        <v>3.137577519999975</v>
      </c>
      <c r="CM28" s="372">
        <f t="shared" si="27"/>
        <v>1899.2599999999998</v>
      </c>
      <c r="CN28" s="369">
        <f t="shared" si="27"/>
        <v>100</v>
      </c>
      <c r="CO28" s="370">
        <f t="shared" si="27"/>
        <v>1896.1224224799998</v>
      </c>
      <c r="CP28" s="371">
        <f t="shared" si="27"/>
        <v>3.137577519999975</v>
      </c>
      <c r="CQ28" s="372">
        <f t="shared" si="27"/>
        <v>1899.2599999999998</v>
      </c>
      <c r="CR28" s="369">
        <f t="shared" si="27"/>
        <v>100</v>
      </c>
      <c r="CS28" s="370">
        <f t="shared" si="27"/>
        <v>1896.1224224799998</v>
      </c>
      <c r="CT28" s="371">
        <f t="shared" si="27"/>
        <v>3.137577519999975</v>
      </c>
      <c r="CU28" s="372">
        <f t="shared" si="27"/>
        <v>1899.2599999999998</v>
      </c>
      <c r="CV28" s="369">
        <f t="shared" si="27"/>
        <v>100</v>
      </c>
      <c r="CW28" s="370">
        <f t="shared" si="27"/>
        <v>1896.1224224799998</v>
      </c>
      <c r="CX28" s="371">
        <f t="shared" si="27"/>
        <v>3.137577519999975</v>
      </c>
      <c r="CY28" s="372">
        <f t="shared" si="27"/>
        <v>1899.2599999999998</v>
      </c>
      <c r="CZ28" s="369">
        <f t="shared" si="27"/>
        <v>100</v>
      </c>
      <c r="DA28" s="370">
        <f t="shared" si="27"/>
        <v>1896.1224224799998</v>
      </c>
      <c r="DB28" s="371">
        <f t="shared" si="27"/>
        <v>3.137577519999975</v>
      </c>
      <c r="DC28" s="372">
        <f t="shared" si="27"/>
        <v>1899.2599999999998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59</v>
      </c>
      <c r="E29" s="374" t="s">
        <v>30</v>
      </c>
      <c r="F29" s="75">
        <v>1899.26</v>
      </c>
      <c r="G29" s="375">
        <f>IF(F29=0,0,F29/F$115)</f>
        <v>0.007844156015796851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100</v>
      </c>
      <c r="U29" s="379">
        <f>ROUND(W29*QCI!$R$15,2)</f>
        <v>1896.12</v>
      </c>
      <c r="V29" s="379">
        <f>W29-U29</f>
        <v>3.1400000000001</v>
      </c>
      <c r="W29" s="77">
        <v>1899.26</v>
      </c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60</v>
      </c>
      <c r="E30" s="383" t="s">
        <v>31</v>
      </c>
      <c r="F30" s="384">
        <f>IF(F29=0,F27,F29)</f>
        <v>1899.26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100</v>
      </c>
      <c r="U30" s="389">
        <f t="shared" si="28"/>
        <v>1896.12</v>
      </c>
      <c r="V30" s="389">
        <f t="shared" si="28"/>
        <v>3.1400000000001</v>
      </c>
      <c r="W30" s="391">
        <f t="shared" si="28"/>
        <v>1899.26</v>
      </c>
      <c r="X30" s="392">
        <f aca="true" t="shared" si="29" ref="X30:BC30">X29+T30</f>
        <v>100</v>
      </c>
      <c r="Y30" s="389">
        <f t="shared" si="29"/>
        <v>1896.12</v>
      </c>
      <c r="Z30" s="389">
        <f t="shared" si="29"/>
        <v>3.1400000000001</v>
      </c>
      <c r="AA30" s="391">
        <f t="shared" si="29"/>
        <v>1899.26</v>
      </c>
      <c r="AB30" s="392">
        <f t="shared" si="29"/>
        <v>100</v>
      </c>
      <c r="AC30" s="389">
        <f t="shared" si="29"/>
        <v>1896.12</v>
      </c>
      <c r="AD30" s="389">
        <f t="shared" si="29"/>
        <v>3.1400000000001</v>
      </c>
      <c r="AE30" s="391">
        <f t="shared" si="29"/>
        <v>1899.26</v>
      </c>
      <c r="AF30" s="392">
        <f t="shared" si="29"/>
        <v>100</v>
      </c>
      <c r="AG30" s="389">
        <f t="shared" si="29"/>
        <v>1896.12</v>
      </c>
      <c r="AH30" s="389">
        <f t="shared" si="29"/>
        <v>3.1400000000001</v>
      </c>
      <c r="AI30" s="391">
        <f t="shared" si="29"/>
        <v>1899.26</v>
      </c>
      <c r="AJ30" s="392">
        <f t="shared" si="29"/>
        <v>100</v>
      </c>
      <c r="AK30" s="389">
        <f t="shared" si="29"/>
        <v>1896.12</v>
      </c>
      <c r="AL30" s="389">
        <f t="shared" si="29"/>
        <v>3.1400000000001</v>
      </c>
      <c r="AM30" s="391">
        <f t="shared" si="29"/>
        <v>1899.26</v>
      </c>
      <c r="AN30" s="392">
        <f t="shared" si="29"/>
        <v>100</v>
      </c>
      <c r="AO30" s="389">
        <f t="shared" si="29"/>
        <v>1896.12</v>
      </c>
      <c r="AP30" s="389">
        <f t="shared" si="29"/>
        <v>3.1400000000001</v>
      </c>
      <c r="AQ30" s="391">
        <f t="shared" si="29"/>
        <v>1899.26</v>
      </c>
      <c r="AR30" s="392">
        <f t="shared" si="29"/>
        <v>100</v>
      </c>
      <c r="AS30" s="389">
        <f t="shared" si="29"/>
        <v>1896.12</v>
      </c>
      <c r="AT30" s="389">
        <f t="shared" si="29"/>
        <v>3.1400000000001</v>
      </c>
      <c r="AU30" s="391">
        <f t="shared" si="29"/>
        <v>1899.26</v>
      </c>
      <c r="AV30" s="392">
        <f t="shared" si="29"/>
        <v>100</v>
      </c>
      <c r="AW30" s="389">
        <f t="shared" si="29"/>
        <v>1896.12</v>
      </c>
      <c r="AX30" s="389">
        <f t="shared" si="29"/>
        <v>3.1400000000001</v>
      </c>
      <c r="AY30" s="391">
        <f t="shared" si="29"/>
        <v>1899.26</v>
      </c>
      <c r="AZ30" s="392">
        <f t="shared" si="29"/>
        <v>100</v>
      </c>
      <c r="BA30" s="389">
        <f t="shared" si="29"/>
        <v>1896.12</v>
      </c>
      <c r="BB30" s="389">
        <f t="shared" si="29"/>
        <v>3.1400000000001</v>
      </c>
      <c r="BC30" s="391">
        <f t="shared" si="29"/>
        <v>1899.26</v>
      </c>
      <c r="BD30" s="392">
        <f aca="true" t="shared" si="30" ref="BD30:CI30">BD29+AZ30</f>
        <v>100</v>
      </c>
      <c r="BE30" s="389">
        <f t="shared" si="30"/>
        <v>1896.12</v>
      </c>
      <c r="BF30" s="389">
        <f t="shared" si="30"/>
        <v>3.1400000000001</v>
      </c>
      <c r="BG30" s="391">
        <f t="shared" si="30"/>
        <v>1899.26</v>
      </c>
      <c r="BH30" s="392">
        <f t="shared" si="30"/>
        <v>100</v>
      </c>
      <c r="BI30" s="389">
        <f t="shared" si="30"/>
        <v>1896.12</v>
      </c>
      <c r="BJ30" s="389">
        <f t="shared" si="30"/>
        <v>3.1400000000001</v>
      </c>
      <c r="BK30" s="391">
        <f t="shared" si="30"/>
        <v>1899.26</v>
      </c>
      <c r="BL30" s="392">
        <f t="shared" si="30"/>
        <v>100</v>
      </c>
      <c r="BM30" s="389">
        <f t="shared" si="30"/>
        <v>1896.12</v>
      </c>
      <c r="BN30" s="389">
        <f t="shared" si="30"/>
        <v>3.1400000000001</v>
      </c>
      <c r="BO30" s="391">
        <f t="shared" si="30"/>
        <v>1899.26</v>
      </c>
      <c r="BP30" s="392">
        <f t="shared" si="30"/>
        <v>100</v>
      </c>
      <c r="BQ30" s="389">
        <f t="shared" si="30"/>
        <v>1896.12</v>
      </c>
      <c r="BR30" s="389">
        <f t="shared" si="30"/>
        <v>3.1400000000001</v>
      </c>
      <c r="BS30" s="391">
        <f t="shared" si="30"/>
        <v>1899.26</v>
      </c>
      <c r="BT30" s="392">
        <f t="shared" si="30"/>
        <v>100</v>
      </c>
      <c r="BU30" s="389">
        <f t="shared" si="30"/>
        <v>1896.12</v>
      </c>
      <c r="BV30" s="389">
        <f t="shared" si="30"/>
        <v>3.1400000000001</v>
      </c>
      <c r="BW30" s="391">
        <f t="shared" si="30"/>
        <v>1899.26</v>
      </c>
      <c r="BX30" s="392">
        <f t="shared" si="30"/>
        <v>100</v>
      </c>
      <c r="BY30" s="389">
        <f t="shared" si="30"/>
        <v>1896.12</v>
      </c>
      <c r="BZ30" s="389">
        <f t="shared" si="30"/>
        <v>3.1400000000001</v>
      </c>
      <c r="CA30" s="391">
        <f t="shared" si="30"/>
        <v>1899.26</v>
      </c>
      <c r="CB30" s="392">
        <f t="shared" si="30"/>
        <v>100</v>
      </c>
      <c r="CC30" s="389">
        <f t="shared" si="30"/>
        <v>1896.12</v>
      </c>
      <c r="CD30" s="389">
        <f t="shared" si="30"/>
        <v>3.1400000000001</v>
      </c>
      <c r="CE30" s="391">
        <f t="shared" si="30"/>
        <v>1899.26</v>
      </c>
      <c r="CF30" s="392">
        <f t="shared" si="30"/>
        <v>100</v>
      </c>
      <c r="CG30" s="389">
        <f t="shared" si="30"/>
        <v>1896.12</v>
      </c>
      <c r="CH30" s="389">
        <f t="shared" si="30"/>
        <v>3.1400000000001</v>
      </c>
      <c r="CI30" s="391">
        <f t="shared" si="30"/>
        <v>1899.26</v>
      </c>
      <c r="CJ30" s="392">
        <f aca="true" t="shared" si="31" ref="CJ30:DC30">CJ29+CF30</f>
        <v>100</v>
      </c>
      <c r="CK30" s="389">
        <f t="shared" si="31"/>
        <v>1896.12</v>
      </c>
      <c r="CL30" s="389">
        <f t="shared" si="31"/>
        <v>3.1400000000001</v>
      </c>
      <c r="CM30" s="391">
        <f t="shared" si="31"/>
        <v>1899.26</v>
      </c>
      <c r="CN30" s="392">
        <f t="shared" si="31"/>
        <v>100</v>
      </c>
      <c r="CO30" s="389">
        <f t="shared" si="31"/>
        <v>1896.12</v>
      </c>
      <c r="CP30" s="389">
        <f t="shared" si="31"/>
        <v>3.1400000000001</v>
      </c>
      <c r="CQ30" s="391">
        <f t="shared" si="31"/>
        <v>1899.26</v>
      </c>
      <c r="CR30" s="392">
        <f t="shared" si="31"/>
        <v>100</v>
      </c>
      <c r="CS30" s="389">
        <f t="shared" si="31"/>
        <v>1896.12</v>
      </c>
      <c r="CT30" s="389">
        <f t="shared" si="31"/>
        <v>3.1400000000001</v>
      </c>
      <c r="CU30" s="391">
        <f t="shared" si="31"/>
        <v>1899.26</v>
      </c>
      <c r="CV30" s="392">
        <f t="shared" si="31"/>
        <v>100</v>
      </c>
      <c r="CW30" s="389">
        <f t="shared" si="31"/>
        <v>1896.12</v>
      </c>
      <c r="CX30" s="389">
        <f t="shared" si="31"/>
        <v>3.1400000000001</v>
      </c>
      <c r="CY30" s="391">
        <f t="shared" si="31"/>
        <v>1899.26</v>
      </c>
      <c r="CZ30" s="392">
        <f t="shared" si="31"/>
        <v>100</v>
      </c>
      <c r="DA30" s="389">
        <f t="shared" si="31"/>
        <v>1896.12</v>
      </c>
      <c r="DB30" s="389">
        <f t="shared" si="31"/>
        <v>3.1400000000001</v>
      </c>
      <c r="DC30" s="391">
        <f t="shared" si="31"/>
        <v>1899.26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 t="str">
        <f>QCI!C19</f>
        <v>DRENAGEM</v>
      </c>
      <c r="D31" s="343" t="s">
        <v>58</v>
      </c>
      <c r="E31" s="344" t="s">
        <v>28</v>
      </c>
      <c r="F31" s="345">
        <f>QCI!Y19</f>
        <v>32132.08</v>
      </c>
      <c r="G31" s="346">
        <f>CronogFF!G20</f>
        <v>0</v>
      </c>
      <c r="H31" s="347"/>
      <c r="I31" s="348"/>
      <c r="J31" s="348"/>
      <c r="K31" s="349"/>
      <c r="L31" s="350">
        <f>CronogFF!H20</f>
        <v>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0</v>
      </c>
      <c r="U31" s="355">
        <f>T31*QCI!$Y19*QCI!$R19/100</f>
        <v>0</v>
      </c>
      <c r="V31" s="355">
        <f>T31/100*QCI!$Y19*(QCI!$U19+QCI!$W19)</f>
        <v>0</v>
      </c>
      <c r="W31" s="356">
        <f>U31+V31</f>
        <v>0</v>
      </c>
      <c r="X31" s="354">
        <f>CronogFF!T20</f>
        <v>0</v>
      </c>
      <c r="Y31" s="355">
        <f>X31*QCI!$Y18*QCI!$R18/100</f>
        <v>0</v>
      </c>
      <c r="Z31" s="355">
        <f>X31/100*QCI!$Y18*(QCI!$U18+QCI!$W18)</f>
        <v>0</v>
      </c>
      <c r="AA31" s="356">
        <f>Y31+Z31</f>
        <v>0</v>
      </c>
      <c r="AB31" s="354">
        <f>CronogFF!X20</f>
        <v>0</v>
      </c>
      <c r="AC31" s="355">
        <f>AB31*QCI!$Y18*QCI!$R18/100</f>
        <v>0</v>
      </c>
      <c r="AD31" s="355">
        <f>AB31/100*QCI!$Y18*(QCI!$U18+QCI!$W18)</f>
        <v>0</v>
      </c>
      <c r="AE31" s="356">
        <f>AC31+AD31</f>
        <v>0</v>
      </c>
      <c r="AF31" s="354">
        <f>CronogFF!AB20</f>
        <v>0</v>
      </c>
      <c r="AG31" s="355">
        <f>AF31*QCI!$Y18*QCI!$R18/100</f>
        <v>0</v>
      </c>
      <c r="AH31" s="355">
        <f>AF31/100*QCI!$Y18*(QCI!$U18+QCI!$W18)</f>
        <v>0</v>
      </c>
      <c r="AI31" s="356">
        <f>AG31+AH31</f>
        <v>0</v>
      </c>
      <c r="AJ31" s="354">
        <f>CronogFF!AF20</f>
        <v>0</v>
      </c>
      <c r="AK31" s="355">
        <f>AJ31*QCI!$Y18*QCI!$R18/100</f>
        <v>0</v>
      </c>
      <c r="AL31" s="355">
        <f>AJ31/100*QCI!$Y18*(QCI!$U18+QCI!$W18)</f>
        <v>0</v>
      </c>
      <c r="AM31" s="356">
        <f>AK31+AL31</f>
        <v>0</v>
      </c>
      <c r="AN31" s="354">
        <f>CronogFF!AJ20</f>
        <v>0</v>
      </c>
      <c r="AO31" s="355">
        <f>AN31*QCI!$Y18*QCI!$R18/100</f>
        <v>0</v>
      </c>
      <c r="AP31" s="355">
        <f>AN31/100*QCI!$Y18*(QCI!$U18+QCI!$W18)</f>
        <v>0</v>
      </c>
      <c r="AQ31" s="356">
        <f>AO31+AP31</f>
        <v>0</v>
      </c>
      <c r="AR31" s="354">
        <f>CronogFF!AN20</f>
        <v>0</v>
      </c>
      <c r="AS31" s="355">
        <f>AR31*QCI!$Y18*QCI!$R18/100</f>
        <v>0</v>
      </c>
      <c r="AT31" s="355">
        <f>AR31/100*QCI!$Y18*(QCI!$U18+QCI!$W18)</f>
        <v>0</v>
      </c>
      <c r="AU31" s="356">
        <f>AS31+AT31</f>
        <v>0</v>
      </c>
      <c r="AV31" s="354">
        <f>CronogFF!AR20</f>
        <v>0</v>
      </c>
      <c r="AW31" s="355">
        <f>AV31*QCI!$Y18*QCI!$R18/100</f>
        <v>0</v>
      </c>
      <c r="AX31" s="355">
        <f>AV31/100*QCI!$Y18*(QCI!$U18+QCI!$W18)</f>
        <v>0</v>
      </c>
      <c r="AY31" s="356">
        <f>AW31+AX31</f>
        <v>0</v>
      </c>
      <c r="AZ31" s="354">
        <f>CronogFF!AV20</f>
        <v>0</v>
      </c>
      <c r="BA31" s="355">
        <f>AZ31*QCI!$Y18*QCI!$R18/100</f>
        <v>0</v>
      </c>
      <c r="BB31" s="355">
        <f>AZ31/100*QCI!$Y18*(QCI!$U18+QCI!$W18)</f>
        <v>0</v>
      </c>
      <c r="BC31" s="356">
        <f>BA31+BB31</f>
        <v>0</v>
      </c>
      <c r="BD31" s="354">
        <f>CronogFF!AZ20</f>
        <v>0</v>
      </c>
      <c r="BE31" s="355">
        <f>BD31*QCI!$Y18*QCI!$R18/100</f>
        <v>0</v>
      </c>
      <c r="BF31" s="355">
        <f>BD31/100*QCI!$Y18*(QCI!$U18+QCI!$W18)</f>
        <v>0</v>
      </c>
      <c r="BG31" s="356">
        <f>BE31+BF31</f>
        <v>0</v>
      </c>
      <c r="BH31" s="354">
        <f>CronogFF!BD20</f>
        <v>0</v>
      </c>
      <c r="BI31" s="355">
        <f>BH31*QCI!$Y18*QCI!$R18/100</f>
        <v>0</v>
      </c>
      <c r="BJ31" s="355">
        <f>BH31/100*QCI!$Y18*(QCI!$U18+QCI!$W18)</f>
        <v>0</v>
      </c>
      <c r="BK31" s="356">
        <f>BI31+BJ31</f>
        <v>0</v>
      </c>
      <c r="BL31" s="354">
        <f>CronogFF!BH20</f>
        <v>0</v>
      </c>
      <c r="BM31" s="355">
        <f>BL31*QCI!$Y18*QCI!$R18/100</f>
        <v>0</v>
      </c>
      <c r="BN31" s="355">
        <f>BL31/100*QCI!$Y18*(QCI!$U18+QCI!$W18)</f>
        <v>0</v>
      </c>
      <c r="BO31" s="356">
        <f>BM31+BN31</f>
        <v>0</v>
      </c>
      <c r="BP31" s="354">
        <f>CronogFF!BL20</f>
        <v>0</v>
      </c>
      <c r="BQ31" s="355">
        <f>BP31*QCI!$Y18*QCI!$R18/100</f>
        <v>0</v>
      </c>
      <c r="BR31" s="355">
        <f>BP31/100*QCI!$Y18*(QCI!$U18+QCI!$W18)</f>
        <v>0</v>
      </c>
      <c r="BS31" s="356">
        <f>BQ31+BR31</f>
        <v>0</v>
      </c>
      <c r="BT31" s="354">
        <f>CronogFF!BP20</f>
        <v>0</v>
      </c>
      <c r="BU31" s="355">
        <f>BT31*QCI!$Y18*QCI!$R18/100</f>
        <v>0</v>
      </c>
      <c r="BV31" s="355">
        <f>BT31/100*QCI!$Y18*(QCI!$U18+QCI!$W18)</f>
        <v>0</v>
      </c>
      <c r="BW31" s="356">
        <f>BU31+BV31</f>
        <v>0</v>
      </c>
      <c r="BX31" s="354">
        <f>CronogFF!BT20</f>
        <v>0</v>
      </c>
      <c r="BY31" s="355">
        <f>BX31*QCI!$Y18*QCI!$R18/100</f>
        <v>0</v>
      </c>
      <c r="BZ31" s="355">
        <f>BX31/100*QCI!$Y18*(QCI!$U18+QCI!$W18)</f>
        <v>0</v>
      </c>
      <c r="CA31" s="356">
        <f>BY31+BZ31</f>
        <v>0</v>
      </c>
      <c r="CB31" s="354">
        <f>CronogFF!BX20</f>
        <v>0</v>
      </c>
      <c r="CC31" s="355">
        <f>CB31*QCI!$Y18*QCI!$R18/100</f>
        <v>0</v>
      </c>
      <c r="CD31" s="355">
        <f>CB31/100*QCI!$Y18*(QCI!$U18+QCI!$W18)</f>
        <v>0</v>
      </c>
      <c r="CE31" s="356">
        <f>CC31+CD31</f>
        <v>0</v>
      </c>
      <c r="CF31" s="354">
        <f>CronogFF!CB20</f>
        <v>0</v>
      </c>
      <c r="CG31" s="355">
        <f>CF31*QCI!$Y18*QCI!$R18/100</f>
        <v>0</v>
      </c>
      <c r="CH31" s="355">
        <f>CF31/100*QCI!$Y18*(QCI!$U18+QCI!$W18)</f>
        <v>0</v>
      </c>
      <c r="CI31" s="356">
        <f>CG31+CH31</f>
        <v>0</v>
      </c>
      <c r="CJ31" s="354">
        <f>CronogFF!CF20</f>
        <v>0</v>
      </c>
      <c r="CK31" s="355">
        <f>CJ31*QCI!$Y18*QCI!$R18/100</f>
        <v>0</v>
      </c>
      <c r="CL31" s="355">
        <f>CJ31/100*QCI!$Y18*(QCI!$U18+QCI!$W18)</f>
        <v>0</v>
      </c>
      <c r="CM31" s="356">
        <f>CK31+CL31</f>
        <v>0</v>
      </c>
      <c r="CN31" s="354">
        <f>CronogFF!CJ20</f>
        <v>0</v>
      </c>
      <c r="CO31" s="355">
        <f>CN31*QCI!$Y18*QCI!$R18/100</f>
        <v>0</v>
      </c>
      <c r="CP31" s="355">
        <f>CN31/100*QCI!$Y18*(QCI!$U18+QCI!$W18)</f>
        <v>0</v>
      </c>
      <c r="CQ31" s="356">
        <f>CO31+CP31</f>
        <v>0</v>
      </c>
      <c r="CR31" s="354">
        <f>CronogFF!CN20</f>
        <v>0</v>
      </c>
      <c r="CS31" s="355">
        <f>CR31*QCI!$Y18*QCI!$R18/100</f>
        <v>0</v>
      </c>
      <c r="CT31" s="355">
        <f>CR31/100*QCI!$Y18*(QCI!$U18+QCI!$W18)</f>
        <v>0</v>
      </c>
      <c r="CU31" s="356">
        <f>CS31+CT31</f>
        <v>0</v>
      </c>
      <c r="CV31" s="354">
        <f>CronogFF!CR20</f>
        <v>0</v>
      </c>
      <c r="CW31" s="355">
        <f>CV31*QCI!$Y18*QCI!$R18/100</f>
        <v>0</v>
      </c>
      <c r="CX31" s="355">
        <f>CV31/100*QCI!$Y18*(QCI!$U18+QCI!$W18)</f>
        <v>0</v>
      </c>
      <c r="CY31" s="356">
        <f>CW31+CX31</f>
        <v>0</v>
      </c>
      <c r="CZ31" s="354">
        <f>CronogFF!CV20</f>
        <v>0</v>
      </c>
      <c r="DA31" s="355">
        <f>CZ31*QCI!$Y18*QCI!$R18/100</f>
        <v>0</v>
      </c>
      <c r="DB31" s="355">
        <f>CZ31/100*QCI!$Y18*(QCI!$U18+QCI!$W18)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58</v>
      </c>
      <c r="E32" s="360" t="s">
        <v>29</v>
      </c>
      <c r="F32" s="361">
        <f>IF(F33&lt;&gt;0,F31-F33,0)</f>
        <v>0</v>
      </c>
      <c r="G32" s="362"/>
      <c r="H32" s="363"/>
      <c r="I32" s="364"/>
      <c r="J32" s="364"/>
      <c r="K32" s="365"/>
      <c r="L32" s="366">
        <f aca="true" t="shared" si="32" ref="L32:W32">L31+H32</f>
        <v>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0</v>
      </c>
      <c r="U32" s="370">
        <f t="shared" si="32"/>
        <v>0</v>
      </c>
      <c r="V32" s="371">
        <f t="shared" si="32"/>
        <v>0</v>
      </c>
      <c r="W32" s="372">
        <f t="shared" si="32"/>
        <v>0</v>
      </c>
      <c r="X32" s="369">
        <f aca="true" t="shared" si="33" ref="X32:BC32">X31+T32</f>
        <v>0</v>
      </c>
      <c r="Y32" s="370">
        <f t="shared" si="33"/>
        <v>0</v>
      </c>
      <c r="Z32" s="371">
        <f t="shared" si="33"/>
        <v>0</v>
      </c>
      <c r="AA32" s="372">
        <f t="shared" si="33"/>
        <v>0</v>
      </c>
      <c r="AB32" s="369">
        <f t="shared" si="33"/>
        <v>0</v>
      </c>
      <c r="AC32" s="370">
        <f t="shared" si="33"/>
        <v>0</v>
      </c>
      <c r="AD32" s="371">
        <f t="shared" si="33"/>
        <v>0</v>
      </c>
      <c r="AE32" s="372">
        <f t="shared" si="33"/>
        <v>0</v>
      </c>
      <c r="AF32" s="369">
        <f t="shared" si="33"/>
        <v>0</v>
      </c>
      <c r="AG32" s="370">
        <f t="shared" si="33"/>
        <v>0</v>
      </c>
      <c r="AH32" s="371">
        <f t="shared" si="33"/>
        <v>0</v>
      </c>
      <c r="AI32" s="372">
        <f t="shared" si="33"/>
        <v>0</v>
      </c>
      <c r="AJ32" s="369">
        <f t="shared" si="33"/>
        <v>0</v>
      </c>
      <c r="AK32" s="370">
        <f t="shared" si="33"/>
        <v>0</v>
      </c>
      <c r="AL32" s="371">
        <f t="shared" si="33"/>
        <v>0</v>
      </c>
      <c r="AM32" s="372">
        <f t="shared" si="33"/>
        <v>0</v>
      </c>
      <c r="AN32" s="369">
        <f t="shared" si="33"/>
        <v>0</v>
      </c>
      <c r="AO32" s="370">
        <f t="shared" si="33"/>
        <v>0</v>
      </c>
      <c r="AP32" s="371">
        <f t="shared" si="33"/>
        <v>0</v>
      </c>
      <c r="AQ32" s="372">
        <f t="shared" si="33"/>
        <v>0</v>
      </c>
      <c r="AR32" s="369">
        <f t="shared" si="33"/>
        <v>0</v>
      </c>
      <c r="AS32" s="370">
        <f t="shared" si="33"/>
        <v>0</v>
      </c>
      <c r="AT32" s="371">
        <f t="shared" si="33"/>
        <v>0</v>
      </c>
      <c r="AU32" s="372">
        <f t="shared" si="33"/>
        <v>0</v>
      </c>
      <c r="AV32" s="369">
        <f t="shared" si="33"/>
        <v>0</v>
      </c>
      <c r="AW32" s="370">
        <f t="shared" si="33"/>
        <v>0</v>
      </c>
      <c r="AX32" s="371">
        <f t="shared" si="33"/>
        <v>0</v>
      </c>
      <c r="AY32" s="372">
        <f t="shared" si="33"/>
        <v>0</v>
      </c>
      <c r="AZ32" s="369">
        <f t="shared" si="33"/>
        <v>0</v>
      </c>
      <c r="BA32" s="370">
        <f t="shared" si="33"/>
        <v>0</v>
      </c>
      <c r="BB32" s="371">
        <f t="shared" si="33"/>
        <v>0</v>
      </c>
      <c r="BC32" s="372">
        <f t="shared" si="33"/>
        <v>0</v>
      </c>
      <c r="BD32" s="369">
        <f aca="true" t="shared" si="34" ref="BD32:CI32">BD31+AZ32</f>
        <v>0</v>
      </c>
      <c r="BE32" s="370">
        <f t="shared" si="34"/>
        <v>0</v>
      </c>
      <c r="BF32" s="371">
        <f t="shared" si="34"/>
        <v>0</v>
      </c>
      <c r="BG32" s="372">
        <f t="shared" si="34"/>
        <v>0</v>
      </c>
      <c r="BH32" s="369">
        <f t="shared" si="34"/>
        <v>0</v>
      </c>
      <c r="BI32" s="370">
        <f t="shared" si="34"/>
        <v>0</v>
      </c>
      <c r="BJ32" s="371">
        <f t="shared" si="34"/>
        <v>0</v>
      </c>
      <c r="BK32" s="372">
        <f t="shared" si="34"/>
        <v>0</v>
      </c>
      <c r="BL32" s="369">
        <f t="shared" si="34"/>
        <v>0</v>
      </c>
      <c r="BM32" s="370">
        <f t="shared" si="34"/>
        <v>0</v>
      </c>
      <c r="BN32" s="371">
        <f t="shared" si="34"/>
        <v>0</v>
      </c>
      <c r="BO32" s="372">
        <f t="shared" si="34"/>
        <v>0</v>
      </c>
      <c r="BP32" s="369">
        <f t="shared" si="34"/>
        <v>0</v>
      </c>
      <c r="BQ32" s="370">
        <f t="shared" si="34"/>
        <v>0</v>
      </c>
      <c r="BR32" s="371">
        <f t="shared" si="34"/>
        <v>0</v>
      </c>
      <c r="BS32" s="372">
        <f t="shared" si="34"/>
        <v>0</v>
      </c>
      <c r="BT32" s="369">
        <f t="shared" si="34"/>
        <v>0</v>
      </c>
      <c r="BU32" s="370">
        <f t="shared" si="34"/>
        <v>0</v>
      </c>
      <c r="BV32" s="371">
        <f t="shared" si="34"/>
        <v>0</v>
      </c>
      <c r="BW32" s="372">
        <f t="shared" si="34"/>
        <v>0</v>
      </c>
      <c r="BX32" s="369">
        <f t="shared" si="34"/>
        <v>0</v>
      </c>
      <c r="BY32" s="370">
        <f t="shared" si="34"/>
        <v>0</v>
      </c>
      <c r="BZ32" s="371">
        <f t="shared" si="34"/>
        <v>0</v>
      </c>
      <c r="CA32" s="372">
        <f t="shared" si="34"/>
        <v>0</v>
      </c>
      <c r="CB32" s="369">
        <f t="shared" si="34"/>
        <v>0</v>
      </c>
      <c r="CC32" s="370">
        <f t="shared" si="34"/>
        <v>0</v>
      </c>
      <c r="CD32" s="371">
        <f t="shared" si="34"/>
        <v>0</v>
      </c>
      <c r="CE32" s="372">
        <f t="shared" si="34"/>
        <v>0</v>
      </c>
      <c r="CF32" s="369">
        <f t="shared" si="34"/>
        <v>0</v>
      </c>
      <c r="CG32" s="370">
        <f t="shared" si="34"/>
        <v>0</v>
      </c>
      <c r="CH32" s="371">
        <f t="shared" si="34"/>
        <v>0</v>
      </c>
      <c r="CI32" s="372">
        <f t="shared" si="34"/>
        <v>0</v>
      </c>
      <c r="CJ32" s="369">
        <f aca="true" t="shared" si="35" ref="CJ32:DC32">CJ31+CF32</f>
        <v>0</v>
      </c>
      <c r="CK32" s="370">
        <f t="shared" si="35"/>
        <v>0</v>
      </c>
      <c r="CL32" s="371">
        <f t="shared" si="35"/>
        <v>0</v>
      </c>
      <c r="CM32" s="372">
        <f t="shared" si="35"/>
        <v>0</v>
      </c>
      <c r="CN32" s="369">
        <f t="shared" si="35"/>
        <v>0</v>
      </c>
      <c r="CO32" s="370">
        <f t="shared" si="35"/>
        <v>0</v>
      </c>
      <c r="CP32" s="371">
        <f t="shared" si="35"/>
        <v>0</v>
      </c>
      <c r="CQ32" s="372">
        <f t="shared" si="35"/>
        <v>0</v>
      </c>
      <c r="CR32" s="369">
        <f t="shared" si="35"/>
        <v>0</v>
      </c>
      <c r="CS32" s="370">
        <f t="shared" si="35"/>
        <v>0</v>
      </c>
      <c r="CT32" s="371">
        <f t="shared" si="35"/>
        <v>0</v>
      </c>
      <c r="CU32" s="372">
        <f t="shared" si="35"/>
        <v>0</v>
      </c>
      <c r="CV32" s="369">
        <f t="shared" si="35"/>
        <v>0</v>
      </c>
      <c r="CW32" s="370">
        <f t="shared" si="35"/>
        <v>0</v>
      </c>
      <c r="CX32" s="371">
        <f t="shared" si="35"/>
        <v>0</v>
      </c>
      <c r="CY32" s="372">
        <f t="shared" si="35"/>
        <v>0</v>
      </c>
      <c r="CZ32" s="369">
        <f t="shared" si="35"/>
        <v>0</v>
      </c>
      <c r="DA32" s="370">
        <f t="shared" si="35"/>
        <v>0</v>
      </c>
      <c r="DB32" s="371">
        <f t="shared" si="35"/>
        <v>0</v>
      </c>
      <c r="DC32" s="372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59</v>
      </c>
      <c r="E33" s="374" t="s">
        <v>30</v>
      </c>
      <c r="F33" s="75">
        <v>32132.08</v>
      </c>
      <c r="G33" s="375">
        <f>IF(F33=0,0,F33/F$115)</f>
        <v>0.13270908071146956</v>
      </c>
      <c r="H33" s="376"/>
      <c r="I33" s="377"/>
      <c r="J33" s="377"/>
      <c r="K33" s="378"/>
      <c r="L33" s="379">
        <f>IF(O33&lt;&gt;0,(O33/$F33)*100,0)</f>
        <v>79.99998755138166</v>
      </c>
      <c r="M33" s="379">
        <f>ROUND(O33*QCI!$R$15,2)</f>
        <v>25663.19</v>
      </c>
      <c r="N33" s="380">
        <f>O33-M33</f>
        <v>42.470000000001164</v>
      </c>
      <c r="O33" s="77">
        <v>25705.66</v>
      </c>
      <c r="P33" s="381">
        <f>IF(S33&lt;&gt;0,(S33/$F33)*100,0)</f>
        <v>20.000012448618325</v>
      </c>
      <c r="Q33" s="379">
        <f>ROUND(S33*QCI!$R$15,2)</f>
        <v>6415.8</v>
      </c>
      <c r="R33" s="379">
        <f>S33-Q33</f>
        <v>10.61999999999989</v>
      </c>
      <c r="S33" s="77">
        <v>6426.42</v>
      </c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60</v>
      </c>
      <c r="E34" s="383" t="s">
        <v>31</v>
      </c>
      <c r="F34" s="384">
        <f>IF(F33=0,F31,F33)</f>
        <v>32132.08</v>
      </c>
      <c r="G34" s="385"/>
      <c r="H34" s="386"/>
      <c r="I34" s="387"/>
      <c r="J34" s="387"/>
      <c r="K34" s="388"/>
      <c r="L34" s="389">
        <f aca="true" t="shared" si="36" ref="L34:W34">L33+H34</f>
        <v>79.99998755138166</v>
      </c>
      <c r="M34" s="389">
        <f t="shared" si="36"/>
        <v>25663.19</v>
      </c>
      <c r="N34" s="390">
        <f t="shared" si="36"/>
        <v>42.470000000001164</v>
      </c>
      <c r="O34" s="391">
        <f t="shared" si="36"/>
        <v>25705.66</v>
      </c>
      <c r="P34" s="392">
        <f t="shared" si="36"/>
        <v>99.99999999999999</v>
      </c>
      <c r="Q34" s="389">
        <f t="shared" si="36"/>
        <v>32078.989999999998</v>
      </c>
      <c r="R34" s="389">
        <f t="shared" si="36"/>
        <v>53.090000000001055</v>
      </c>
      <c r="S34" s="391">
        <f t="shared" si="36"/>
        <v>32132.08</v>
      </c>
      <c r="T34" s="392">
        <f t="shared" si="36"/>
        <v>99.99999999999999</v>
      </c>
      <c r="U34" s="389">
        <f t="shared" si="36"/>
        <v>32078.989999999998</v>
      </c>
      <c r="V34" s="389">
        <f t="shared" si="36"/>
        <v>53.090000000001055</v>
      </c>
      <c r="W34" s="391">
        <f t="shared" si="36"/>
        <v>32132.08</v>
      </c>
      <c r="X34" s="392">
        <f aca="true" t="shared" si="37" ref="X34:BC34">X33+T34</f>
        <v>99.99999999999999</v>
      </c>
      <c r="Y34" s="389">
        <f t="shared" si="37"/>
        <v>32078.989999999998</v>
      </c>
      <c r="Z34" s="389">
        <f t="shared" si="37"/>
        <v>53.090000000001055</v>
      </c>
      <c r="AA34" s="391">
        <f t="shared" si="37"/>
        <v>32132.08</v>
      </c>
      <c r="AB34" s="392">
        <f t="shared" si="37"/>
        <v>99.99999999999999</v>
      </c>
      <c r="AC34" s="389">
        <f t="shared" si="37"/>
        <v>32078.989999999998</v>
      </c>
      <c r="AD34" s="389">
        <f t="shared" si="37"/>
        <v>53.090000000001055</v>
      </c>
      <c r="AE34" s="391">
        <f t="shared" si="37"/>
        <v>32132.08</v>
      </c>
      <c r="AF34" s="392">
        <f t="shared" si="37"/>
        <v>99.99999999999999</v>
      </c>
      <c r="AG34" s="389">
        <f t="shared" si="37"/>
        <v>32078.989999999998</v>
      </c>
      <c r="AH34" s="389">
        <f t="shared" si="37"/>
        <v>53.090000000001055</v>
      </c>
      <c r="AI34" s="391">
        <f t="shared" si="37"/>
        <v>32132.08</v>
      </c>
      <c r="AJ34" s="392">
        <f t="shared" si="37"/>
        <v>99.99999999999999</v>
      </c>
      <c r="AK34" s="389">
        <f t="shared" si="37"/>
        <v>32078.989999999998</v>
      </c>
      <c r="AL34" s="389">
        <f t="shared" si="37"/>
        <v>53.090000000001055</v>
      </c>
      <c r="AM34" s="391">
        <f t="shared" si="37"/>
        <v>32132.08</v>
      </c>
      <c r="AN34" s="392">
        <f t="shared" si="37"/>
        <v>99.99999999999999</v>
      </c>
      <c r="AO34" s="389">
        <f t="shared" si="37"/>
        <v>32078.989999999998</v>
      </c>
      <c r="AP34" s="389">
        <f t="shared" si="37"/>
        <v>53.090000000001055</v>
      </c>
      <c r="AQ34" s="391">
        <f t="shared" si="37"/>
        <v>32132.08</v>
      </c>
      <c r="AR34" s="392">
        <f t="shared" si="37"/>
        <v>99.99999999999999</v>
      </c>
      <c r="AS34" s="389">
        <f t="shared" si="37"/>
        <v>32078.989999999998</v>
      </c>
      <c r="AT34" s="389">
        <f t="shared" si="37"/>
        <v>53.090000000001055</v>
      </c>
      <c r="AU34" s="391">
        <f t="shared" si="37"/>
        <v>32132.08</v>
      </c>
      <c r="AV34" s="392">
        <f t="shared" si="37"/>
        <v>99.99999999999999</v>
      </c>
      <c r="AW34" s="389">
        <f t="shared" si="37"/>
        <v>32078.989999999998</v>
      </c>
      <c r="AX34" s="389">
        <f t="shared" si="37"/>
        <v>53.090000000001055</v>
      </c>
      <c r="AY34" s="391">
        <f t="shared" si="37"/>
        <v>32132.08</v>
      </c>
      <c r="AZ34" s="392">
        <f t="shared" si="37"/>
        <v>99.99999999999999</v>
      </c>
      <c r="BA34" s="389">
        <f t="shared" si="37"/>
        <v>32078.989999999998</v>
      </c>
      <c r="BB34" s="389">
        <f t="shared" si="37"/>
        <v>53.090000000001055</v>
      </c>
      <c r="BC34" s="391">
        <f t="shared" si="37"/>
        <v>32132.08</v>
      </c>
      <c r="BD34" s="392">
        <f aca="true" t="shared" si="38" ref="BD34:CI34">BD33+AZ34</f>
        <v>99.99999999999999</v>
      </c>
      <c r="BE34" s="389">
        <f t="shared" si="38"/>
        <v>32078.989999999998</v>
      </c>
      <c r="BF34" s="389">
        <f t="shared" si="38"/>
        <v>53.090000000001055</v>
      </c>
      <c r="BG34" s="391">
        <f t="shared" si="38"/>
        <v>32132.08</v>
      </c>
      <c r="BH34" s="392">
        <f t="shared" si="38"/>
        <v>99.99999999999999</v>
      </c>
      <c r="BI34" s="389">
        <f t="shared" si="38"/>
        <v>32078.989999999998</v>
      </c>
      <c r="BJ34" s="389">
        <f t="shared" si="38"/>
        <v>53.090000000001055</v>
      </c>
      <c r="BK34" s="391">
        <f t="shared" si="38"/>
        <v>32132.08</v>
      </c>
      <c r="BL34" s="392">
        <f t="shared" si="38"/>
        <v>99.99999999999999</v>
      </c>
      <c r="BM34" s="389">
        <f t="shared" si="38"/>
        <v>32078.989999999998</v>
      </c>
      <c r="BN34" s="389">
        <f t="shared" si="38"/>
        <v>53.090000000001055</v>
      </c>
      <c r="BO34" s="391">
        <f t="shared" si="38"/>
        <v>32132.08</v>
      </c>
      <c r="BP34" s="392">
        <f t="shared" si="38"/>
        <v>99.99999999999999</v>
      </c>
      <c r="BQ34" s="389">
        <f t="shared" si="38"/>
        <v>32078.989999999998</v>
      </c>
      <c r="BR34" s="389">
        <f t="shared" si="38"/>
        <v>53.090000000001055</v>
      </c>
      <c r="BS34" s="391">
        <f t="shared" si="38"/>
        <v>32132.08</v>
      </c>
      <c r="BT34" s="392">
        <f t="shared" si="38"/>
        <v>99.99999999999999</v>
      </c>
      <c r="BU34" s="389">
        <f t="shared" si="38"/>
        <v>32078.989999999998</v>
      </c>
      <c r="BV34" s="389">
        <f t="shared" si="38"/>
        <v>53.090000000001055</v>
      </c>
      <c r="BW34" s="391">
        <f t="shared" si="38"/>
        <v>32132.08</v>
      </c>
      <c r="BX34" s="392">
        <f t="shared" si="38"/>
        <v>99.99999999999999</v>
      </c>
      <c r="BY34" s="389">
        <f t="shared" si="38"/>
        <v>32078.989999999998</v>
      </c>
      <c r="BZ34" s="389">
        <f t="shared" si="38"/>
        <v>53.090000000001055</v>
      </c>
      <c r="CA34" s="391">
        <f t="shared" si="38"/>
        <v>32132.08</v>
      </c>
      <c r="CB34" s="392">
        <f t="shared" si="38"/>
        <v>99.99999999999999</v>
      </c>
      <c r="CC34" s="389">
        <f t="shared" si="38"/>
        <v>32078.989999999998</v>
      </c>
      <c r="CD34" s="389">
        <f t="shared" si="38"/>
        <v>53.090000000001055</v>
      </c>
      <c r="CE34" s="391">
        <f t="shared" si="38"/>
        <v>32132.08</v>
      </c>
      <c r="CF34" s="392">
        <f t="shared" si="38"/>
        <v>99.99999999999999</v>
      </c>
      <c r="CG34" s="389">
        <f t="shared" si="38"/>
        <v>32078.989999999998</v>
      </c>
      <c r="CH34" s="389">
        <f t="shared" si="38"/>
        <v>53.090000000001055</v>
      </c>
      <c r="CI34" s="391">
        <f t="shared" si="38"/>
        <v>32132.08</v>
      </c>
      <c r="CJ34" s="392">
        <f aca="true" t="shared" si="39" ref="CJ34:DC34">CJ33+CF34</f>
        <v>99.99999999999999</v>
      </c>
      <c r="CK34" s="389">
        <f t="shared" si="39"/>
        <v>32078.989999999998</v>
      </c>
      <c r="CL34" s="389">
        <f t="shared" si="39"/>
        <v>53.090000000001055</v>
      </c>
      <c r="CM34" s="391">
        <f t="shared" si="39"/>
        <v>32132.08</v>
      </c>
      <c r="CN34" s="392">
        <f t="shared" si="39"/>
        <v>99.99999999999999</v>
      </c>
      <c r="CO34" s="389">
        <f t="shared" si="39"/>
        <v>32078.989999999998</v>
      </c>
      <c r="CP34" s="389">
        <f t="shared" si="39"/>
        <v>53.090000000001055</v>
      </c>
      <c r="CQ34" s="391">
        <f t="shared" si="39"/>
        <v>32132.08</v>
      </c>
      <c r="CR34" s="392">
        <f t="shared" si="39"/>
        <v>99.99999999999999</v>
      </c>
      <c r="CS34" s="389">
        <f t="shared" si="39"/>
        <v>32078.989999999998</v>
      </c>
      <c r="CT34" s="389">
        <f t="shared" si="39"/>
        <v>53.090000000001055</v>
      </c>
      <c r="CU34" s="391">
        <f t="shared" si="39"/>
        <v>32132.08</v>
      </c>
      <c r="CV34" s="392">
        <f t="shared" si="39"/>
        <v>99.99999999999999</v>
      </c>
      <c r="CW34" s="389">
        <f t="shared" si="39"/>
        <v>32078.989999999998</v>
      </c>
      <c r="CX34" s="389">
        <f t="shared" si="39"/>
        <v>53.090000000001055</v>
      </c>
      <c r="CY34" s="391">
        <f t="shared" si="39"/>
        <v>32132.08</v>
      </c>
      <c r="CZ34" s="392">
        <f t="shared" si="39"/>
        <v>99.99999999999999</v>
      </c>
      <c r="DA34" s="389">
        <f t="shared" si="39"/>
        <v>32078.989999999998</v>
      </c>
      <c r="DB34" s="389">
        <f t="shared" si="39"/>
        <v>53.090000000001055</v>
      </c>
      <c r="DC34" s="391">
        <f t="shared" si="39"/>
        <v>32132.08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58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X35*QCI!$Y19*QCI!$R19/100</f>
        <v>0</v>
      </c>
      <c r="Z35" s="355">
        <f>X35/100*QCI!$Y19*(QCI!$U19+QCI!$W19)</f>
        <v>0</v>
      </c>
      <c r="AA35" s="356">
        <f>Y35+Z35</f>
        <v>0</v>
      </c>
      <c r="AB35" s="354">
        <f>CronogFF!X21</f>
        <v>0</v>
      </c>
      <c r="AC35" s="355">
        <f>AB35*QCI!$Y19*QCI!$R19/100</f>
        <v>0</v>
      </c>
      <c r="AD35" s="355">
        <f>AB35/100*QCI!$Y19*(QCI!$U19+QCI!$W19)</f>
        <v>0</v>
      </c>
      <c r="AE35" s="356">
        <f>AC35+AD35</f>
        <v>0</v>
      </c>
      <c r="AF35" s="354">
        <f>CronogFF!AB21</f>
        <v>0</v>
      </c>
      <c r="AG35" s="355">
        <f>AF35*QCI!$Y19*QCI!$R19/100</f>
        <v>0</v>
      </c>
      <c r="AH35" s="355">
        <f>AF35/100*QCI!$Y19*(QCI!$U19+QCI!$W19)</f>
        <v>0</v>
      </c>
      <c r="AI35" s="356">
        <f>AG35+AH35</f>
        <v>0</v>
      </c>
      <c r="AJ35" s="354">
        <f>CronogFF!AF21</f>
        <v>0</v>
      </c>
      <c r="AK35" s="355">
        <f>AJ35*QCI!$Y19*QCI!$R19/100</f>
        <v>0</v>
      </c>
      <c r="AL35" s="355">
        <f>AJ35/100*QCI!$Y19*(QCI!$U19+QCI!$W19)</f>
        <v>0</v>
      </c>
      <c r="AM35" s="356">
        <f>AK35+AL35</f>
        <v>0</v>
      </c>
      <c r="AN35" s="354">
        <f>CronogFF!AJ21</f>
        <v>0</v>
      </c>
      <c r="AO35" s="355">
        <f>AN35*QCI!$Y19*QCI!$R19/100</f>
        <v>0</v>
      </c>
      <c r="AP35" s="355">
        <f>AN35/100*QCI!$Y19*(QCI!$U19+QCI!$W19)</f>
        <v>0</v>
      </c>
      <c r="AQ35" s="356">
        <f>AO35+AP35</f>
        <v>0</v>
      </c>
      <c r="AR35" s="354">
        <f>CronogFF!AN21</f>
        <v>0</v>
      </c>
      <c r="AS35" s="355">
        <f>AR35*QCI!$Y19*QCI!$R19/100</f>
        <v>0</v>
      </c>
      <c r="AT35" s="355">
        <f>AR35/100*QCI!$Y19*(QCI!$U19+QCI!$W19)</f>
        <v>0</v>
      </c>
      <c r="AU35" s="356">
        <f>AS35+AT35</f>
        <v>0</v>
      </c>
      <c r="AV35" s="354">
        <f>CronogFF!AR21</f>
        <v>0</v>
      </c>
      <c r="AW35" s="355">
        <f>AV35*QCI!$Y19*QCI!$R19/100</f>
        <v>0</v>
      </c>
      <c r="AX35" s="355">
        <f>AV35/100*QCI!$Y19*(QCI!$U19+QCI!$W19)</f>
        <v>0</v>
      </c>
      <c r="AY35" s="356">
        <f>AW35+AX35</f>
        <v>0</v>
      </c>
      <c r="AZ35" s="354">
        <f>CronogFF!AV21</f>
        <v>0</v>
      </c>
      <c r="BA35" s="355">
        <f>AZ35*QCI!$Y19*QCI!$R19/100</f>
        <v>0</v>
      </c>
      <c r="BB35" s="355">
        <f>AZ35/100*QCI!$Y19*(QCI!$U19+QCI!$W19)</f>
        <v>0</v>
      </c>
      <c r="BC35" s="356">
        <f>BA35+BB35</f>
        <v>0</v>
      </c>
      <c r="BD35" s="354">
        <f>CronogFF!AZ21</f>
        <v>0</v>
      </c>
      <c r="BE35" s="355">
        <f>BD35*QCI!$Y19*QCI!$R19/100</f>
        <v>0</v>
      </c>
      <c r="BF35" s="355">
        <f>BD35/100*QCI!$Y19*(QCI!$U19+QCI!$W19)</f>
        <v>0</v>
      </c>
      <c r="BG35" s="356">
        <f>BE35+BF35</f>
        <v>0</v>
      </c>
      <c r="BH35" s="354">
        <f>CronogFF!BD21</f>
        <v>0</v>
      </c>
      <c r="BI35" s="355">
        <f>BH35*QCI!$Y19*QCI!$R19/100</f>
        <v>0</v>
      </c>
      <c r="BJ35" s="355">
        <f>BH35/100*QCI!$Y19*(QCI!$U19+QCI!$W19)</f>
        <v>0</v>
      </c>
      <c r="BK35" s="356">
        <f>BI35+BJ35</f>
        <v>0</v>
      </c>
      <c r="BL35" s="354">
        <f>CronogFF!BH21</f>
        <v>0</v>
      </c>
      <c r="BM35" s="355">
        <f>BL35*QCI!$Y19*QCI!$R19/100</f>
        <v>0</v>
      </c>
      <c r="BN35" s="355">
        <f>BL35/100*QCI!$Y19*(QCI!$U19+QCI!$W19)</f>
        <v>0</v>
      </c>
      <c r="BO35" s="356">
        <f>BM35+BN35</f>
        <v>0</v>
      </c>
      <c r="BP35" s="354">
        <f>CronogFF!BL21</f>
        <v>0</v>
      </c>
      <c r="BQ35" s="355">
        <f>BP35*QCI!$Y19*QCI!$R19/100</f>
        <v>0</v>
      </c>
      <c r="BR35" s="355">
        <f>BP35/100*QCI!$Y19*(QCI!$U19+QCI!$W19)</f>
        <v>0</v>
      </c>
      <c r="BS35" s="356">
        <f>BQ35+BR35</f>
        <v>0</v>
      </c>
      <c r="BT35" s="354">
        <f>CronogFF!BP21</f>
        <v>0</v>
      </c>
      <c r="BU35" s="355">
        <f>BT35*QCI!$Y19*QCI!$R19/100</f>
        <v>0</v>
      </c>
      <c r="BV35" s="355">
        <f>BT35/100*QCI!$Y19*(QCI!$U19+QCI!$W19)</f>
        <v>0</v>
      </c>
      <c r="BW35" s="356">
        <f>BU35+BV35</f>
        <v>0</v>
      </c>
      <c r="BX35" s="354">
        <f>CronogFF!BT21</f>
        <v>0</v>
      </c>
      <c r="BY35" s="355">
        <f>BX35*QCI!$Y19*QCI!$R19/100</f>
        <v>0</v>
      </c>
      <c r="BZ35" s="355">
        <f>BX35/100*QCI!$Y19*(QCI!$U19+QCI!$W19)</f>
        <v>0</v>
      </c>
      <c r="CA35" s="356">
        <f>BY35+BZ35</f>
        <v>0</v>
      </c>
      <c r="CB35" s="354">
        <f>CronogFF!BX21</f>
        <v>0</v>
      </c>
      <c r="CC35" s="355">
        <f>CB35*QCI!$Y19*QCI!$R19/100</f>
        <v>0</v>
      </c>
      <c r="CD35" s="355">
        <f>CB35/100*QCI!$Y19*(QCI!$U19+QCI!$W19)</f>
        <v>0</v>
      </c>
      <c r="CE35" s="356">
        <f>CC35+CD35</f>
        <v>0</v>
      </c>
      <c r="CF35" s="354">
        <f>CronogFF!CB21</f>
        <v>0</v>
      </c>
      <c r="CG35" s="355">
        <f>CF35*QCI!$Y19*QCI!$R19/100</f>
        <v>0</v>
      </c>
      <c r="CH35" s="355">
        <f>CF35/100*QCI!$Y19*(QCI!$U19+QCI!$W19)</f>
        <v>0</v>
      </c>
      <c r="CI35" s="356">
        <f>CG35+CH35</f>
        <v>0</v>
      </c>
      <c r="CJ35" s="354">
        <f>CronogFF!CF21</f>
        <v>0</v>
      </c>
      <c r="CK35" s="355">
        <f>CJ35*QCI!$Y19*QCI!$R19/100</f>
        <v>0</v>
      </c>
      <c r="CL35" s="355">
        <f>CJ35/100*QCI!$Y19*(QCI!$U19+QCI!$W19)</f>
        <v>0</v>
      </c>
      <c r="CM35" s="356">
        <f>CK35+CL35</f>
        <v>0</v>
      </c>
      <c r="CN35" s="354">
        <f>CronogFF!CJ21</f>
        <v>0</v>
      </c>
      <c r="CO35" s="355">
        <f>CN35*QCI!$Y19*QCI!$R19/100</f>
        <v>0</v>
      </c>
      <c r="CP35" s="355">
        <f>CN35/100*QCI!$Y19*(QCI!$U19+QCI!$W19)</f>
        <v>0</v>
      </c>
      <c r="CQ35" s="356">
        <f>CO35+CP35</f>
        <v>0</v>
      </c>
      <c r="CR35" s="354">
        <f>CronogFF!CN21</f>
        <v>0</v>
      </c>
      <c r="CS35" s="355">
        <f>CR35*QCI!$Y19*QCI!$R19/100</f>
        <v>0</v>
      </c>
      <c r="CT35" s="355">
        <f>CR35/100*QCI!$Y19*(QCI!$U19+QCI!$W19)</f>
        <v>0</v>
      </c>
      <c r="CU35" s="356">
        <f>CS35+CT35</f>
        <v>0</v>
      </c>
      <c r="CV35" s="354">
        <f>CronogFF!CR21</f>
        <v>0</v>
      </c>
      <c r="CW35" s="355">
        <f>CV35*QCI!$Y19*QCI!$R19/100</f>
        <v>0</v>
      </c>
      <c r="CX35" s="355">
        <f>CV35/100*QCI!$Y19*(QCI!$U19+QCI!$W19)</f>
        <v>0</v>
      </c>
      <c r="CY35" s="356">
        <f>CW35+CX35</f>
        <v>0</v>
      </c>
      <c r="CZ35" s="354">
        <f>CronogFF!CV21</f>
        <v>0</v>
      </c>
      <c r="DA35" s="355">
        <f>CZ35*QCI!$Y19*QCI!$R19/100</f>
        <v>0</v>
      </c>
      <c r="DB35" s="355">
        <f>CZ35/100*QCI!$Y19*(QCI!$U19+QCI!$W19)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58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59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60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58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X39*QCI!$Y20*QCI!$R20/100</f>
        <v>0</v>
      </c>
      <c r="Z39" s="355">
        <f>X39/100*QCI!$Y20*(QCI!$U20+QCI!$W20)</f>
        <v>0</v>
      </c>
      <c r="AA39" s="356">
        <f>Y39+Z39</f>
        <v>0</v>
      </c>
      <c r="AB39" s="354">
        <f>CronogFF!X22</f>
        <v>0</v>
      </c>
      <c r="AC39" s="355">
        <f>AB39*QCI!$Y20*QCI!$R20/100</f>
        <v>0</v>
      </c>
      <c r="AD39" s="355">
        <f>AB39/100*QCI!$Y20*(QCI!$U20+QCI!$W20)</f>
        <v>0</v>
      </c>
      <c r="AE39" s="356">
        <f>AC39+AD39</f>
        <v>0</v>
      </c>
      <c r="AF39" s="354">
        <f>CronogFF!AB22</f>
        <v>0</v>
      </c>
      <c r="AG39" s="355">
        <f>AF39*QCI!$Y20*QCI!$R20/100</f>
        <v>0</v>
      </c>
      <c r="AH39" s="355">
        <f>AF39/100*QCI!$Y20*(QCI!$U20+QCI!$W20)</f>
        <v>0</v>
      </c>
      <c r="AI39" s="356">
        <f>AG39+AH39</f>
        <v>0</v>
      </c>
      <c r="AJ39" s="354">
        <f>CronogFF!AF22</f>
        <v>0</v>
      </c>
      <c r="AK39" s="355">
        <f>AJ39*QCI!$Y20*QCI!$R20/100</f>
        <v>0</v>
      </c>
      <c r="AL39" s="355">
        <f>AJ39/100*QCI!$Y20*(QCI!$U20+QCI!$W20)</f>
        <v>0</v>
      </c>
      <c r="AM39" s="356">
        <f>AK39+AL39</f>
        <v>0</v>
      </c>
      <c r="AN39" s="354">
        <f>CronogFF!AJ22</f>
        <v>0</v>
      </c>
      <c r="AO39" s="355">
        <f>AN39*QCI!$Y20*QCI!$R20/100</f>
        <v>0</v>
      </c>
      <c r="AP39" s="355">
        <f>AN39/100*QCI!$Y20*(QCI!$U20+QCI!$W20)</f>
        <v>0</v>
      </c>
      <c r="AQ39" s="356">
        <f>AO39+AP39</f>
        <v>0</v>
      </c>
      <c r="AR39" s="354">
        <f>CronogFF!AN22</f>
        <v>0</v>
      </c>
      <c r="AS39" s="355">
        <f>AR39*QCI!$Y20*QCI!$R20/100</f>
        <v>0</v>
      </c>
      <c r="AT39" s="355">
        <f>AR39/100*QCI!$Y20*(QCI!$U20+QCI!$W20)</f>
        <v>0</v>
      </c>
      <c r="AU39" s="356">
        <f>AS39+AT39</f>
        <v>0</v>
      </c>
      <c r="AV39" s="354">
        <f>CronogFF!AR22</f>
        <v>0</v>
      </c>
      <c r="AW39" s="355">
        <f>AV39*QCI!$Y20*QCI!$R20/100</f>
        <v>0</v>
      </c>
      <c r="AX39" s="355">
        <f>AV39/100*QCI!$Y20*(QCI!$U20+QCI!$W20)</f>
        <v>0</v>
      </c>
      <c r="AY39" s="356">
        <f>AW39+AX39</f>
        <v>0</v>
      </c>
      <c r="AZ39" s="354">
        <f>CronogFF!AV22</f>
        <v>0</v>
      </c>
      <c r="BA39" s="355">
        <f>AZ39*QCI!$Y20*QCI!$R20/100</f>
        <v>0</v>
      </c>
      <c r="BB39" s="355">
        <f>AZ39/100*QCI!$Y20*(QCI!$U20+QCI!$W20)</f>
        <v>0</v>
      </c>
      <c r="BC39" s="356">
        <f>BA39+BB39</f>
        <v>0</v>
      </c>
      <c r="BD39" s="354">
        <f>CronogFF!AZ22</f>
        <v>0</v>
      </c>
      <c r="BE39" s="355">
        <f>BD39*QCI!$Y20*QCI!$R20/100</f>
        <v>0</v>
      </c>
      <c r="BF39" s="355">
        <f>BD39/100*QCI!$Y20*(QCI!$U20+QCI!$W20)</f>
        <v>0</v>
      </c>
      <c r="BG39" s="356">
        <f>BE39+BF39</f>
        <v>0</v>
      </c>
      <c r="BH39" s="354">
        <f>CronogFF!BD22</f>
        <v>0</v>
      </c>
      <c r="BI39" s="355">
        <f>BH39*QCI!$Y20*QCI!$R20/100</f>
        <v>0</v>
      </c>
      <c r="BJ39" s="355">
        <f>BH39/100*QCI!$Y20*(QCI!$U20+QCI!$W20)</f>
        <v>0</v>
      </c>
      <c r="BK39" s="356">
        <f>BI39+BJ39</f>
        <v>0</v>
      </c>
      <c r="BL39" s="354">
        <f>CronogFF!BH22</f>
        <v>0</v>
      </c>
      <c r="BM39" s="355">
        <f>BL39*QCI!$Y20*QCI!$R20/100</f>
        <v>0</v>
      </c>
      <c r="BN39" s="355">
        <f>BL39/100*QCI!$Y20*(QCI!$U20+QCI!$W20)</f>
        <v>0</v>
      </c>
      <c r="BO39" s="356">
        <f>BM39+BN39</f>
        <v>0</v>
      </c>
      <c r="BP39" s="354">
        <f>CronogFF!BL22</f>
        <v>0</v>
      </c>
      <c r="BQ39" s="355">
        <f>BP39*QCI!$Y20*QCI!$R20/100</f>
        <v>0</v>
      </c>
      <c r="BR39" s="355">
        <f>BP39/100*QCI!$Y20*(QCI!$U20+QCI!$W20)</f>
        <v>0</v>
      </c>
      <c r="BS39" s="356">
        <f>BQ39+BR39</f>
        <v>0</v>
      </c>
      <c r="BT39" s="354">
        <f>CronogFF!BP22</f>
        <v>0</v>
      </c>
      <c r="BU39" s="355">
        <f>BT39*QCI!$Y20*QCI!$R20/100</f>
        <v>0</v>
      </c>
      <c r="BV39" s="355">
        <f>BT39/100*QCI!$Y20*(QCI!$U20+QCI!$W20)</f>
        <v>0</v>
      </c>
      <c r="BW39" s="356">
        <f>BU39+BV39</f>
        <v>0</v>
      </c>
      <c r="BX39" s="354">
        <f>CronogFF!BT22</f>
        <v>0</v>
      </c>
      <c r="BY39" s="355">
        <f>BX39*QCI!$Y20*QCI!$R20/100</f>
        <v>0</v>
      </c>
      <c r="BZ39" s="355">
        <f>BX39/100*QCI!$Y20*(QCI!$U20+QCI!$W20)</f>
        <v>0</v>
      </c>
      <c r="CA39" s="356">
        <f>BY39+BZ39</f>
        <v>0</v>
      </c>
      <c r="CB39" s="354">
        <f>CronogFF!BX22</f>
        <v>0</v>
      </c>
      <c r="CC39" s="355">
        <f>CB39*QCI!$Y20*QCI!$R20/100</f>
        <v>0</v>
      </c>
      <c r="CD39" s="355">
        <f>CB39/100*QCI!$Y20*(QCI!$U20+QCI!$W20)</f>
        <v>0</v>
      </c>
      <c r="CE39" s="356">
        <f>CC39+CD39</f>
        <v>0</v>
      </c>
      <c r="CF39" s="354">
        <f>CronogFF!CB22</f>
        <v>0</v>
      </c>
      <c r="CG39" s="355">
        <f>CF39*QCI!$Y20*QCI!$R20/100</f>
        <v>0</v>
      </c>
      <c r="CH39" s="355">
        <f>CF39/100*QCI!$Y20*(QCI!$U20+QCI!$W20)</f>
        <v>0</v>
      </c>
      <c r="CI39" s="356">
        <f>CG39+CH39</f>
        <v>0</v>
      </c>
      <c r="CJ39" s="354">
        <f>CronogFF!CF22</f>
        <v>0</v>
      </c>
      <c r="CK39" s="355">
        <f>CJ39*QCI!$Y20*QCI!$R20/100</f>
        <v>0</v>
      </c>
      <c r="CL39" s="355">
        <f>CJ39/100*QCI!$Y20*(QCI!$U20+QCI!$W20)</f>
        <v>0</v>
      </c>
      <c r="CM39" s="356">
        <f>CK39+CL39</f>
        <v>0</v>
      </c>
      <c r="CN39" s="354">
        <f>CronogFF!CJ22</f>
        <v>0</v>
      </c>
      <c r="CO39" s="355">
        <f>CN39*QCI!$Y20*QCI!$R20/100</f>
        <v>0</v>
      </c>
      <c r="CP39" s="355">
        <f>CN39/100*QCI!$Y20*(QCI!$U20+QCI!$W20)</f>
        <v>0</v>
      </c>
      <c r="CQ39" s="356">
        <f>CO39+CP39</f>
        <v>0</v>
      </c>
      <c r="CR39" s="354">
        <f>CronogFF!CN22</f>
        <v>0</v>
      </c>
      <c r="CS39" s="355">
        <f>CR39*QCI!$Y20*QCI!$R20/100</f>
        <v>0</v>
      </c>
      <c r="CT39" s="355">
        <f>CR39/100*QCI!$Y20*(QCI!$U20+QCI!$W20)</f>
        <v>0</v>
      </c>
      <c r="CU39" s="356">
        <f>CS39+CT39</f>
        <v>0</v>
      </c>
      <c r="CV39" s="354">
        <f>CronogFF!CR22</f>
        <v>0</v>
      </c>
      <c r="CW39" s="355">
        <f>CV39*QCI!$Y20*QCI!$R20/100</f>
        <v>0</v>
      </c>
      <c r="CX39" s="355">
        <f>CV39/100*QCI!$Y20*(QCI!$U20+QCI!$W20)</f>
        <v>0</v>
      </c>
      <c r="CY39" s="356">
        <f>CW39+CX39</f>
        <v>0</v>
      </c>
      <c r="CZ39" s="354">
        <f>CronogFF!CV22</f>
        <v>0</v>
      </c>
      <c r="DA39" s="355">
        <f>CZ39*QCI!$Y20*QCI!$R20/100</f>
        <v>0</v>
      </c>
      <c r="DB39" s="355">
        <f>CZ39/100*QCI!$Y20*(QCI!$U20+QCI!$W20)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58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59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60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58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X43*QCI!$Y21*QCI!$R21/100</f>
        <v>0</v>
      </c>
      <c r="Z43" s="355">
        <f>X43/100*QCI!$Y21*(QCI!$U21+QCI!$W21)</f>
        <v>0</v>
      </c>
      <c r="AA43" s="356">
        <f>Y43+Z43</f>
        <v>0</v>
      </c>
      <c r="AB43" s="354">
        <f>CronogFF!X23</f>
        <v>0</v>
      </c>
      <c r="AC43" s="355">
        <f>AB43*QCI!$Y21*QCI!$R21/100</f>
        <v>0</v>
      </c>
      <c r="AD43" s="355">
        <f>AB43/100*QCI!$Y21*(QCI!$U21+QCI!$W21)</f>
        <v>0</v>
      </c>
      <c r="AE43" s="356">
        <f>AC43+AD43</f>
        <v>0</v>
      </c>
      <c r="AF43" s="354">
        <f>CronogFF!AB23</f>
        <v>0</v>
      </c>
      <c r="AG43" s="355">
        <f>AF43*QCI!$Y21*QCI!$R21/100</f>
        <v>0</v>
      </c>
      <c r="AH43" s="355">
        <f>AF43/100*QCI!$Y21*(QCI!$U21+QCI!$W21)</f>
        <v>0</v>
      </c>
      <c r="AI43" s="356">
        <f>AG43+AH43</f>
        <v>0</v>
      </c>
      <c r="AJ43" s="354">
        <f>CronogFF!AF23</f>
        <v>0</v>
      </c>
      <c r="AK43" s="355">
        <f>AJ43*QCI!$Y21*QCI!$R21/100</f>
        <v>0</v>
      </c>
      <c r="AL43" s="355">
        <f>AJ43/100*QCI!$Y21*(QCI!$U21+QCI!$W21)</f>
        <v>0</v>
      </c>
      <c r="AM43" s="356">
        <f>AK43+AL43</f>
        <v>0</v>
      </c>
      <c r="AN43" s="354">
        <f>CronogFF!AJ23</f>
        <v>0</v>
      </c>
      <c r="AO43" s="355">
        <f>AN43*QCI!$Y21*QCI!$R21/100</f>
        <v>0</v>
      </c>
      <c r="AP43" s="355">
        <f>AN43/100*QCI!$Y21*(QCI!$U21+QCI!$W21)</f>
        <v>0</v>
      </c>
      <c r="AQ43" s="356">
        <f>AO43+AP43</f>
        <v>0</v>
      </c>
      <c r="AR43" s="354">
        <f>CronogFF!AN23</f>
        <v>0</v>
      </c>
      <c r="AS43" s="355">
        <f>AR43*QCI!$Y21*QCI!$R21/100</f>
        <v>0</v>
      </c>
      <c r="AT43" s="355">
        <f>AR43/100*QCI!$Y21*(QCI!$U21+QCI!$W21)</f>
        <v>0</v>
      </c>
      <c r="AU43" s="356">
        <f>AS43+AT43</f>
        <v>0</v>
      </c>
      <c r="AV43" s="354">
        <f>CronogFF!AR23</f>
        <v>0</v>
      </c>
      <c r="AW43" s="355">
        <f>AV43*QCI!$Y21*QCI!$R21/100</f>
        <v>0</v>
      </c>
      <c r="AX43" s="355">
        <f>AV43/100*QCI!$Y21*(QCI!$U21+QCI!$W21)</f>
        <v>0</v>
      </c>
      <c r="AY43" s="356">
        <f>AW43+AX43</f>
        <v>0</v>
      </c>
      <c r="AZ43" s="354">
        <f>CronogFF!AV23</f>
        <v>0</v>
      </c>
      <c r="BA43" s="355">
        <f>AZ43*QCI!$Y21*QCI!$R21/100</f>
        <v>0</v>
      </c>
      <c r="BB43" s="355">
        <f>AZ43/100*QCI!$Y21*(QCI!$U21+QCI!$W21)</f>
        <v>0</v>
      </c>
      <c r="BC43" s="356">
        <f>BA43+BB43</f>
        <v>0</v>
      </c>
      <c r="BD43" s="354">
        <f>CronogFF!AZ23</f>
        <v>0</v>
      </c>
      <c r="BE43" s="355">
        <f>BD43*QCI!$Y21*QCI!$R21/100</f>
        <v>0</v>
      </c>
      <c r="BF43" s="355">
        <f>BD43/100*QCI!$Y21*(QCI!$U21+QCI!$W21)</f>
        <v>0</v>
      </c>
      <c r="BG43" s="356">
        <f>BE43+BF43</f>
        <v>0</v>
      </c>
      <c r="BH43" s="354">
        <f>CronogFF!BD23</f>
        <v>0</v>
      </c>
      <c r="BI43" s="355">
        <f>BH43*QCI!$Y21*QCI!$R21/100</f>
        <v>0</v>
      </c>
      <c r="BJ43" s="355">
        <f>BH43/100*QCI!$Y21*(QCI!$U21+QCI!$W21)</f>
        <v>0</v>
      </c>
      <c r="BK43" s="356">
        <f>BI43+BJ43</f>
        <v>0</v>
      </c>
      <c r="BL43" s="354">
        <f>CronogFF!BH23</f>
        <v>0</v>
      </c>
      <c r="BM43" s="355">
        <f>BL43*QCI!$Y21*QCI!$R21/100</f>
        <v>0</v>
      </c>
      <c r="BN43" s="355">
        <f>BL43/100*QCI!$Y21*(QCI!$U21+QCI!$W21)</f>
        <v>0</v>
      </c>
      <c r="BO43" s="356">
        <f>BM43+BN43</f>
        <v>0</v>
      </c>
      <c r="BP43" s="354">
        <f>CronogFF!BL23</f>
        <v>0</v>
      </c>
      <c r="BQ43" s="355">
        <f>BP43*QCI!$Y21*QCI!$R21/100</f>
        <v>0</v>
      </c>
      <c r="BR43" s="355">
        <f>BP43/100*QCI!$Y21*(QCI!$U21+QCI!$W21)</f>
        <v>0</v>
      </c>
      <c r="BS43" s="356">
        <f>BQ43+BR43</f>
        <v>0</v>
      </c>
      <c r="BT43" s="354">
        <f>CronogFF!BP23</f>
        <v>0</v>
      </c>
      <c r="BU43" s="355">
        <f>BT43*QCI!$Y21*QCI!$R21/100</f>
        <v>0</v>
      </c>
      <c r="BV43" s="355">
        <f>BT43/100*QCI!$Y21*(QCI!$U21+QCI!$W21)</f>
        <v>0</v>
      </c>
      <c r="BW43" s="356">
        <f>BU43+BV43</f>
        <v>0</v>
      </c>
      <c r="BX43" s="354">
        <f>CronogFF!BT23</f>
        <v>0</v>
      </c>
      <c r="BY43" s="355">
        <f>BX43*QCI!$Y21*QCI!$R21/100</f>
        <v>0</v>
      </c>
      <c r="BZ43" s="355">
        <f>BX43/100*QCI!$Y21*(QCI!$U21+QCI!$W21)</f>
        <v>0</v>
      </c>
      <c r="CA43" s="356">
        <f>BY43+BZ43</f>
        <v>0</v>
      </c>
      <c r="CB43" s="354">
        <f>CronogFF!BX23</f>
        <v>0</v>
      </c>
      <c r="CC43" s="355">
        <f>CB43*QCI!$Y21*QCI!$R21/100</f>
        <v>0</v>
      </c>
      <c r="CD43" s="355">
        <f>CB43/100*QCI!$Y21*(QCI!$U21+QCI!$W21)</f>
        <v>0</v>
      </c>
      <c r="CE43" s="356">
        <f>CC43+CD43</f>
        <v>0</v>
      </c>
      <c r="CF43" s="354">
        <f>CronogFF!CB23</f>
        <v>0</v>
      </c>
      <c r="CG43" s="355">
        <f>CF43*QCI!$Y21*QCI!$R21/100</f>
        <v>0</v>
      </c>
      <c r="CH43" s="355">
        <f>CF43/100*QCI!$Y21*(QCI!$U21+QCI!$W21)</f>
        <v>0</v>
      </c>
      <c r="CI43" s="356">
        <f>CG43+CH43</f>
        <v>0</v>
      </c>
      <c r="CJ43" s="354">
        <f>CronogFF!CF23</f>
        <v>0</v>
      </c>
      <c r="CK43" s="355">
        <f>CJ43*QCI!$Y21*QCI!$R21/100</f>
        <v>0</v>
      </c>
      <c r="CL43" s="355">
        <f>CJ43/100*QCI!$Y21*(QCI!$U21+QCI!$W21)</f>
        <v>0</v>
      </c>
      <c r="CM43" s="356">
        <f>CK43+CL43</f>
        <v>0</v>
      </c>
      <c r="CN43" s="354">
        <f>CronogFF!CJ23</f>
        <v>0</v>
      </c>
      <c r="CO43" s="355">
        <f>CN43*QCI!$Y21*QCI!$R21/100</f>
        <v>0</v>
      </c>
      <c r="CP43" s="355">
        <f>CN43/100*QCI!$Y21*(QCI!$U21+QCI!$W21)</f>
        <v>0</v>
      </c>
      <c r="CQ43" s="356">
        <f>CO43+CP43</f>
        <v>0</v>
      </c>
      <c r="CR43" s="354">
        <f>CronogFF!CN23</f>
        <v>0</v>
      </c>
      <c r="CS43" s="355">
        <f>CR43*QCI!$Y21*QCI!$R21/100</f>
        <v>0</v>
      </c>
      <c r="CT43" s="355">
        <f>CR43/100*QCI!$Y21*(QCI!$U21+QCI!$W21)</f>
        <v>0</v>
      </c>
      <c r="CU43" s="356">
        <f>CS43+CT43</f>
        <v>0</v>
      </c>
      <c r="CV43" s="354">
        <f>CronogFF!CR23</f>
        <v>0</v>
      </c>
      <c r="CW43" s="355">
        <f>CV43*QCI!$Y21*QCI!$R21/100</f>
        <v>0</v>
      </c>
      <c r="CX43" s="355">
        <f>CV43/100*QCI!$Y21*(QCI!$U21+QCI!$W21)</f>
        <v>0</v>
      </c>
      <c r="CY43" s="356">
        <f>CW43+CX43</f>
        <v>0</v>
      </c>
      <c r="CZ43" s="354">
        <f>CronogFF!CV23</f>
        <v>0</v>
      </c>
      <c r="DA43" s="355">
        <f>CZ43*QCI!$Y21*QCI!$R21/100</f>
        <v>0</v>
      </c>
      <c r="DB43" s="355">
        <f>CZ43/100*QCI!$Y21*(QCI!$U21+QCI!$W21)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58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59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60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>
        <f t="shared" si="60"/>
        <v>0</v>
      </c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58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X47*QCI!$Y22*QCI!$R22/100</f>
        <v>0</v>
      </c>
      <c r="Z47" s="355">
        <f>X47/100*QCI!$Y22*(QCI!$U22+QCI!$W22)</f>
        <v>0</v>
      </c>
      <c r="AA47" s="356">
        <f>Y47+Z47</f>
        <v>0</v>
      </c>
      <c r="AB47" s="354">
        <f>CronogFF!X24</f>
        <v>0</v>
      </c>
      <c r="AC47" s="355">
        <f>AB47*QCI!$Y22*QCI!$R22/100</f>
        <v>0</v>
      </c>
      <c r="AD47" s="355">
        <f>AB47/100*QCI!$Y22*(QCI!$U22+QCI!$W22)</f>
        <v>0</v>
      </c>
      <c r="AE47" s="356">
        <f>AC47+AD47</f>
        <v>0</v>
      </c>
      <c r="AF47" s="354">
        <f>CronogFF!AB24</f>
        <v>0</v>
      </c>
      <c r="AG47" s="355">
        <f>AF47*QCI!$Y22*QCI!$R22/100</f>
        <v>0</v>
      </c>
      <c r="AH47" s="355">
        <f>AF47/100*QCI!$Y22*(QCI!$U22+QCI!$W22)</f>
        <v>0</v>
      </c>
      <c r="AI47" s="356">
        <f>AG47+AH47</f>
        <v>0</v>
      </c>
      <c r="AJ47" s="354">
        <f>CronogFF!AF24</f>
        <v>0</v>
      </c>
      <c r="AK47" s="355">
        <f>AJ47*QCI!$Y22*QCI!$R22/100</f>
        <v>0</v>
      </c>
      <c r="AL47" s="355">
        <f>AJ47/100*QCI!$Y22*(QCI!$U22+QCI!$W22)</f>
        <v>0</v>
      </c>
      <c r="AM47" s="356">
        <f>AK47+AL47</f>
        <v>0</v>
      </c>
      <c r="AN47" s="354">
        <f>CronogFF!AJ24</f>
        <v>0</v>
      </c>
      <c r="AO47" s="355">
        <f>AN47*QCI!$Y22*QCI!$R22/100</f>
        <v>0</v>
      </c>
      <c r="AP47" s="355">
        <f>AN47/100*QCI!$Y22*(QCI!$U22+QCI!$W22)</f>
        <v>0</v>
      </c>
      <c r="AQ47" s="356">
        <f>AO47+AP47</f>
        <v>0</v>
      </c>
      <c r="AR47" s="354">
        <f>CronogFF!AN24</f>
        <v>0</v>
      </c>
      <c r="AS47" s="355">
        <f>AR47*QCI!$Y22*QCI!$R22/100</f>
        <v>0</v>
      </c>
      <c r="AT47" s="355">
        <f>AR47/100*QCI!$Y22*(QCI!$U22+QCI!$W22)</f>
        <v>0</v>
      </c>
      <c r="AU47" s="356">
        <f>AS47+AT47</f>
        <v>0</v>
      </c>
      <c r="AV47" s="354">
        <f>CronogFF!AR24</f>
        <v>0</v>
      </c>
      <c r="AW47" s="355">
        <f>AV47*QCI!$Y22*QCI!$R22/100</f>
        <v>0</v>
      </c>
      <c r="AX47" s="355">
        <f>AV47/100*QCI!$Y22*(QCI!$U22+QCI!$W22)</f>
        <v>0</v>
      </c>
      <c r="AY47" s="356">
        <f>AW47+AX47</f>
        <v>0</v>
      </c>
      <c r="AZ47" s="354">
        <f>CronogFF!AV24</f>
        <v>0</v>
      </c>
      <c r="BA47" s="355">
        <f>AZ47*QCI!$Y22*QCI!$R22/100</f>
        <v>0</v>
      </c>
      <c r="BB47" s="355">
        <f>AZ47/100*QCI!$Y22*(QCI!$U22+QCI!$W22)</f>
        <v>0</v>
      </c>
      <c r="BC47" s="356">
        <f>BA47+BB47</f>
        <v>0</v>
      </c>
      <c r="BD47" s="354">
        <f>CronogFF!AZ24</f>
        <v>0</v>
      </c>
      <c r="BE47" s="355">
        <f>BD47*QCI!$Y22*QCI!$R22/100</f>
        <v>0</v>
      </c>
      <c r="BF47" s="355">
        <f>BD47/100*QCI!$Y22*(QCI!$U22+QCI!$W22)</f>
        <v>0</v>
      </c>
      <c r="BG47" s="356">
        <f>BE47+BF47</f>
        <v>0</v>
      </c>
      <c r="BH47" s="354">
        <f>CronogFF!BD24</f>
        <v>0</v>
      </c>
      <c r="BI47" s="355">
        <f>BH47*QCI!$Y22*QCI!$R22/100</f>
        <v>0</v>
      </c>
      <c r="BJ47" s="355">
        <f>BH47/100*QCI!$Y22*(QCI!$U22+QCI!$W22)</f>
        <v>0</v>
      </c>
      <c r="BK47" s="356">
        <f>BI47+BJ47</f>
        <v>0</v>
      </c>
      <c r="BL47" s="354">
        <f>CronogFF!BH24</f>
        <v>0</v>
      </c>
      <c r="BM47" s="355">
        <f>BL47*QCI!$Y22*QCI!$R22/100</f>
        <v>0</v>
      </c>
      <c r="BN47" s="355">
        <f>BL47/100*QCI!$Y22*(QCI!$U22+QCI!$W22)</f>
        <v>0</v>
      </c>
      <c r="BO47" s="356">
        <f>BM47+BN47</f>
        <v>0</v>
      </c>
      <c r="BP47" s="354">
        <f>CronogFF!BL24</f>
        <v>0</v>
      </c>
      <c r="BQ47" s="355">
        <f>BP47*QCI!$Y22*QCI!$R22/100</f>
        <v>0</v>
      </c>
      <c r="BR47" s="355">
        <f>BP47/100*QCI!$Y22*(QCI!$U22+QCI!$W22)</f>
        <v>0</v>
      </c>
      <c r="BS47" s="356">
        <f>BQ47+BR47</f>
        <v>0</v>
      </c>
      <c r="BT47" s="354">
        <f>CronogFF!BP24</f>
        <v>0</v>
      </c>
      <c r="BU47" s="355">
        <f>BT47*QCI!$Y22*QCI!$R22/100</f>
        <v>0</v>
      </c>
      <c r="BV47" s="355">
        <f>BT47/100*QCI!$Y22*(QCI!$U22+QCI!$W22)</f>
        <v>0</v>
      </c>
      <c r="BW47" s="356">
        <f>BU47+BV47</f>
        <v>0</v>
      </c>
      <c r="BX47" s="354">
        <f>CronogFF!BT24</f>
        <v>0</v>
      </c>
      <c r="BY47" s="355">
        <f>BX47*QCI!$Y22*QCI!$R22/100</f>
        <v>0</v>
      </c>
      <c r="BZ47" s="355">
        <f>BX47/100*QCI!$Y22*(QCI!$U22+QCI!$W22)</f>
        <v>0</v>
      </c>
      <c r="CA47" s="356">
        <f>BY47+BZ47</f>
        <v>0</v>
      </c>
      <c r="CB47" s="354">
        <f>CronogFF!BX24</f>
        <v>0</v>
      </c>
      <c r="CC47" s="355">
        <f>CB47*QCI!$Y22*QCI!$R22/100</f>
        <v>0</v>
      </c>
      <c r="CD47" s="355">
        <f>CB47/100*QCI!$Y22*(QCI!$U22+QCI!$W22)</f>
        <v>0</v>
      </c>
      <c r="CE47" s="356">
        <f>CC47+CD47</f>
        <v>0</v>
      </c>
      <c r="CF47" s="354">
        <f>CronogFF!CB24</f>
        <v>0</v>
      </c>
      <c r="CG47" s="355">
        <f>CF47*QCI!$Y22*QCI!$R22/100</f>
        <v>0</v>
      </c>
      <c r="CH47" s="355">
        <f>CF47/100*QCI!$Y22*(QCI!$U22+QCI!$W22)</f>
        <v>0</v>
      </c>
      <c r="CI47" s="356">
        <f>CG47+CH47</f>
        <v>0</v>
      </c>
      <c r="CJ47" s="354">
        <f>CronogFF!CF24</f>
        <v>0</v>
      </c>
      <c r="CK47" s="355">
        <f>CJ47*QCI!$Y22*QCI!$R22/100</f>
        <v>0</v>
      </c>
      <c r="CL47" s="355">
        <f>CJ47/100*QCI!$Y22*(QCI!$U22+QCI!$W22)</f>
        <v>0</v>
      </c>
      <c r="CM47" s="356">
        <f>CK47+CL47</f>
        <v>0</v>
      </c>
      <c r="CN47" s="354">
        <f>CronogFF!CJ24</f>
        <v>0</v>
      </c>
      <c r="CO47" s="355">
        <f>CN47*QCI!$Y22*QCI!$R22/100</f>
        <v>0</v>
      </c>
      <c r="CP47" s="355">
        <f>CN47/100*QCI!$Y22*(QCI!$U22+QCI!$W22)</f>
        <v>0</v>
      </c>
      <c r="CQ47" s="356">
        <f>CO47+CP47</f>
        <v>0</v>
      </c>
      <c r="CR47" s="354">
        <f>CronogFF!CN24</f>
        <v>0</v>
      </c>
      <c r="CS47" s="355">
        <f>CR47*QCI!$Y22*QCI!$R22/100</f>
        <v>0</v>
      </c>
      <c r="CT47" s="355">
        <f>CR47/100*QCI!$Y22*(QCI!$U22+QCI!$W22)</f>
        <v>0</v>
      </c>
      <c r="CU47" s="356">
        <f>CS47+CT47</f>
        <v>0</v>
      </c>
      <c r="CV47" s="354">
        <f>CronogFF!CR24</f>
        <v>0</v>
      </c>
      <c r="CW47" s="355">
        <f>CV47*QCI!$Y22*QCI!$R22/100</f>
        <v>0</v>
      </c>
      <c r="CX47" s="355">
        <f>CV47/100*QCI!$Y22*(QCI!$U22+QCI!$W22)</f>
        <v>0</v>
      </c>
      <c r="CY47" s="356">
        <f>CW47+CX47</f>
        <v>0</v>
      </c>
      <c r="CZ47" s="354">
        <f>CronogFF!CV24</f>
        <v>0</v>
      </c>
      <c r="DA47" s="355">
        <f>CZ47*QCI!$Y22*QCI!$R22/100</f>
        <v>0</v>
      </c>
      <c r="DB47" s="355">
        <f>CZ47/100*QCI!$Y22*(QCI!$U22+QCI!$W22)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58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59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60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58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X51*QCI!$Y23*QCI!$R23/100</f>
        <v>0</v>
      </c>
      <c r="Z51" s="355">
        <f>X51/100*QCI!$Y23*(QCI!$U23+QCI!$W23)</f>
        <v>0</v>
      </c>
      <c r="AA51" s="356">
        <f>Y51+Z51</f>
        <v>0</v>
      </c>
      <c r="AB51" s="354">
        <f>CronogFF!X25</f>
        <v>0</v>
      </c>
      <c r="AC51" s="355">
        <f>AB51*QCI!$Y23*QCI!$R23/100</f>
        <v>0</v>
      </c>
      <c r="AD51" s="355">
        <f>AB51/100*QCI!$Y23*(QCI!$U23+QCI!$W23)</f>
        <v>0</v>
      </c>
      <c r="AE51" s="356">
        <f>AC51+AD51</f>
        <v>0</v>
      </c>
      <c r="AF51" s="354">
        <f>CronogFF!AB25</f>
        <v>0</v>
      </c>
      <c r="AG51" s="355">
        <f>AF51*QCI!$Y23*QCI!$R23/100</f>
        <v>0</v>
      </c>
      <c r="AH51" s="355">
        <f>AF51/100*QCI!$Y23*(QCI!$U23+QCI!$W23)</f>
        <v>0</v>
      </c>
      <c r="AI51" s="356">
        <f>AG51+AH51</f>
        <v>0</v>
      </c>
      <c r="AJ51" s="354">
        <f>CronogFF!AF25</f>
        <v>0</v>
      </c>
      <c r="AK51" s="355">
        <f>AJ51*QCI!$Y23*QCI!$R23/100</f>
        <v>0</v>
      </c>
      <c r="AL51" s="355">
        <f>AJ51/100*QCI!$Y23*(QCI!$U23+QCI!$W23)</f>
        <v>0</v>
      </c>
      <c r="AM51" s="356">
        <f>AK51+AL51</f>
        <v>0</v>
      </c>
      <c r="AN51" s="354">
        <f>CronogFF!AJ25</f>
        <v>0</v>
      </c>
      <c r="AO51" s="355">
        <f>AN51*QCI!$Y23*QCI!$R23/100</f>
        <v>0</v>
      </c>
      <c r="AP51" s="355">
        <f>AN51/100*QCI!$Y23*(QCI!$U23+QCI!$W23)</f>
        <v>0</v>
      </c>
      <c r="AQ51" s="356">
        <f>AO51+AP51</f>
        <v>0</v>
      </c>
      <c r="AR51" s="354">
        <f>CronogFF!AN25</f>
        <v>0</v>
      </c>
      <c r="AS51" s="355">
        <f>AR51*QCI!$Y23*QCI!$R23/100</f>
        <v>0</v>
      </c>
      <c r="AT51" s="355">
        <f>AR51/100*QCI!$Y23*(QCI!$U23+QCI!$W23)</f>
        <v>0</v>
      </c>
      <c r="AU51" s="356">
        <f>AS51+AT51</f>
        <v>0</v>
      </c>
      <c r="AV51" s="354">
        <f>CronogFF!AR25</f>
        <v>0</v>
      </c>
      <c r="AW51" s="355">
        <f>AV51*QCI!$Y23*QCI!$R23/100</f>
        <v>0</v>
      </c>
      <c r="AX51" s="355">
        <f>AV51/100*QCI!$Y23*(QCI!$U23+QCI!$W23)</f>
        <v>0</v>
      </c>
      <c r="AY51" s="356">
        <f>AW51+AX51</f>
        <v>0</v>
      </c>
      <c r="AZ51" s="354">
        <f>CronogFF!AV25</f>
        <v>0</v>
      </c>
      <c r="BA51" s="355">
        <f>AZ51*QCI!$Y23*QCI!$R23/100</f>
        <v>0</v>
      </c>
      <c r="BB51" s="355">
        <f>AZ51/100*QCI!$Y23*(QCI!$U23+QCI!$W23)</f>
        <v>0</v>
      </c>
      <c r="BC51" s="356">
        <f>BA51+BB51</f>
        <v>0</v>
      </c>
      <c r="BD51" s="354">
        <f>CronogFF!AZ25</f>
        <v>0</v>
      </c>
      <c r="BE51" s="355">
        <f>BD51*QCI!$Y23*QCI!$R23/100</f>
        <v>0</v>
      </c>
      <c r="BF51" s="355">
        <f>BD51/100*QCI!$Y23*(QCI!$U23+QCI!$W23)</f>
        <v>0</v>
      </c>
      <c r="BG51" s="356">
        <f>BE51+BF51</f>
        <v>0</v>
      </c>
      <c r="BH51" s="354">
        <f>CronogFF!BD25</f>
        <v>0</v>
      </c>
      <c r="BI51" s="355">
        <f>BH51*QCI!$Y23*QCI!$R23/100</f>
        <v>0</v>
      </c>
      <c r="BJ51" s="355">
        <f>BH51/100*QCI!$Y23*(QCI!$U23+QCI!$W23)</f>
        <v>0</v>
      </c>
      <c r="BK51" s="356">
        <f>BI51+BJ51</f>
        <v>0</v>
      </c>
      <c r="BL51" s="354">
        <f>CronogFF!BH25</f>
        <v>0</v>
      </c>
      <c r="BM51" s="355">
        <f>BL51*QCI!$Y23*QCI!$R23/100</f>
        <v>0</v>
      </c>
      <c r="BN51" s="355">
        <f>BL51/100*QCI!$Y23*(QCI!$U23+QCI!$W23)</f>
        <v>0</v>
      </c>
      <c r="BO51" s="356">
        <f>BM51+BN51</f>
        <v>0</v>
      </c>
      <c r="BP51" s="354">
        <f>CronogFF!BL25</f>
        <v>0</v>
      </c>
      <c r="BQ51" s="355">
        <f>BP51*QCI!$Y23*QCI!$R23/100</f>
        <v>0</v>
      </c>
      <c r="BR51" s="355">
        <f>BP51/100*QCI!$Y23*(QCI!$U23+QCI!$W23)</f>
        <v>0</v>
      </c>
      <c r="BS51" s="356">
        <f>BQ51+BR51</f>
        <v>0</v>
      </c>
      <c r="BT51" s="354">
        <f>CronogFF!BP25</f>
        <v>0</v>
      </c>
      <c r="BU51" s="355">
        <f>BT51*QCI!$Y23*QCI!$R23/100</f>
        <v>0</v>
      </c>
      <c r="BV51" s="355">
        <f>BT51/100*QCI!$Y23*(QCI!$U23+QCI!$W23)</f>
        <v>0</v>
      </c>
      <c r="BW51" s="356">
        <f>BU51+BV51</f>
        <v>0</v>
      </c>
      <c r="BX51" s="354">
        <f>CronogFF!BT25</f>
        <v>0</v>
      </c>
      <c r="BY51" s="355">
        <f>BX51*QCI!$Y23*QCI!$R23/100</f>
        <v>0</v>
      </c>
      <c r="BZ51" s="355">
        <f>BX51/100*QCI!$Y23*(QCI!$U23+QCI!$W23)</f>
        <v>0</v>
      </c>
      <c r="CA51" s="356">
        <f>BY51+BZ51</f>
        <v>0</v>
      </c>
      <c r="CB51" s="354">
        <f>CronogFF!BX25</f>
        <v>0</v>
      </c>
      <c r="CC51" s="355">
        <f>CB51*QCI!$Y23*QCI!$R23/100</f>
        <v>0</v>
      </c>
      <c r="CD51" s="355">
        <f>CB51/100*QCI!$Y23*(QCI!$U23+QCI!$W23)</f>
        <v>0</v>
      </c>
      <c r="CE51" s="356">
        <f>CC51+CD51</f>
        <v>0</v>
      </c>
      <c r="CF51" s="354">
        <f>CronogFF!CB25</f>
        <v>0</v>
      </c>
      <c r="CG51" s="355">
        <f>CF51*QCI!$Y23*QCI!$R23/100</f>
        <v>0</v>
      </c>
      <c r="CH51" s="355">
        <f>CF51/100*QCI!$Y23*(QCI!$U23+QCI!$W23)</f>
        <v>0</v>
      </c>
      <c r="CI51" s="356">
        <f>CG51+CH51</f>
        <v>0</v>
      </c>
      <c r="CJ51" s="354">
        <f>CronogFF!CF25</f>
        <v>0</v>
      </c>
      <c r="CK51" s="355">
        <f>CJ51*QCI!$Y23*QCI!$R23/100</f>
        <v>0</v>
      </c>
      <c r="CL51" s="355">
        <f>CJ51/100*QCI!$Y23*(QCI!$U23+QCI!$W23)</f>
        <v>0</v>
      </c>
      <c r="CM51" s="356">
        <f>CK51+CL51</f>
        <v>0</v>
      </c>
      <c r="CN51" s="354">
        <f>CronogFF!CJ25</f>
        <v>0</v>
      </c>
      <c r="CO51" s="355">
        <f>CN51*QCI!$Y23*QCI!$R23/100</f>
        <v>0</v>
      </c>
      <c r="CP51" s="355">
        <f>CN51/100*QCI!$Y23*(QCI!$U23+QCI!$W23)</f>
        <v>0</v>
      </c>
      <c r="CQ51" s="356">
        <f>CO51+CP51</f>
        <v>0</v>
      </c>
      <c r="CR51" s="354">
        <f>CronogFF!CN25</f>
        <v>0</v>
      </c>
      <c r="CS51" s="355">
        <f>CR51*QCI!$Y23*QCI!$R23/100</f>
        <v>0</v>
      </c>
      <c r="CT51" s="355">
        <f>CR51/100*QCI!$Y23*(QCI!$U23+QCI!$W23)</f>
        <v>0</v>
      </c>
      <c r="CU51" s="356">
        <f>CS51+CT51</f>
        <v>0</v>
      </c>
      <c r="CV51" s="354">
        <f>CronogFF!CR25</f>
        <v>0</v>
      </c>
      <c r="CW51" s="355">
        <f>CV51*QCI!$Y23*QCI!$R23/100</f>
        <v>0</v>
      </c>
      <c r="CX51" s="355">
        <f>CV51/100*QCI!$Y23*(QCI!$U23+QCI!$W23)</f>
        <v>0</v>
      </c>
      <c r="CY51" s="356">
        <f>CW51+CX51</f>
        <v>0</v>
      </c>
      <c r="CZ51" s="354">
        <f>CronogFF!CV25</f>
        <v>0</v>
      </c>
      <c r="DA51" s="355">
        <f>CZ51*QCI!$Y23*QCI!$R23/100</f>
        <v>0</v>
      </c>
      <c r="DB51" s="355">
        <f>CZ51/100*QCI!$Y23*(QCI!$U23+QCI!$W23)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58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59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60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58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X55*QCI!$Y24*QCI!$R24/100</f>
        <v>0</v>
      </c>
      <c r="Z55" s="355">
        <f>X55/100*QCI!$Y24*(QCI!$U24+QCI!$W24)</f>
        <v>0</v>
      </c>
      <c r="AA55" s="356">
        <f>Y55+Z55</f>
        <v>0</v>
      </c>
      <c r="AB55" s="354">
        <f>CronogFF!X26</f>
        <v>0</v>
      </c>
      <c r="AC55" s="355">
        <f>AB55*QCI!$Y24*QCI!$R24/100</f>
        <v>0</v>
      </c>
      <c r="AD55" s="355">
        <f>AB55/100*QCI!$Y24*(QCI!$U24+QCI!$W24)</f>
        <v>0</v>
      </c>
      <c r="AE55" s="356">
        <f>AC55+AD55</f>
        <v>0</v>
      </c>
      <c r="AF55" s="354">
        <f>CronogFF!AB26</f>
        <v>0</v>
      </c>
      <c r="AG55" s="355">
        <f>AF55*QCI!$Y24*QCI!$R24/100</f>
        <v>0</v>
      </c>
      <c r="AH55" s="355">
        <f>AF55/100*QCI!$Y24*(QCI!$U24+QCI!$W24)</f>
        <v>0</v>
      </c>
      <c r="AI55" s="356">
        <f>AG55+AH55</f>
        <v>0</v>
      </c>
      <c r="AJ55" s="354">
        <f>CronogFF!AF26</f>
        <v>0</v>
      </c>
      <c r="AK55" s="355">
        <f>AJ55*QCI!$Y24*QCI!$R24/100</f>
        <v>0</v>
      </c>
      <c r="AL55" s="355">
        <f>AJ55/100*QCI!$Y24*(QCI!$U24+QCI!$W24)</f>
        <v>0</v>
      </c>
      <c r="AM55" s="356">
        <f>AK55+AL55</f>
        <v>0</v>
      </c>
      <c r="AN55" s="354">
        <f>CronogFF!AJ26</f>
        <v>0</v>
      </c>
      <c r="AO55" s="355">
        <f>AN55*QCI!$Y24*QCI!$R24/100</f>
        <v>0</v>
      </c>
      <c r="AP55" s="355">
        <f>AN55/100*QCI!$Y24*(QCI!$U24+QCI!$W24)</f>
        <v>0</v>
      </c>
      <c r="AQ55" s="356">
        <f>AO55+AP55</f>
        <v>0</v>
      </c>
      <c r="AR55" s="354">
        <f>CronogFF!AN26</f>
        <v>0</v>
      </c>
      <c r="AS55" s="355">
        <f>AR55*QCI!$Y24*QCI!$R24/100</f>
        <v>0</v>
      </c>
      <c r="AT55" s="355">
        <f>AR55/100*QCI!$Y24*(QCI!$U24+QCI!$W24)</f>
        <v>0</v>
      </c>
      <c r="AU55" s="356">
        <f>AS55+AT55</f>
        <v>0</v>
      </c>
      <c r="AV55" s="354">
        <f>CronogFF!AR26</f>
        <v>0</v>
      </c>
      <c r="AW55" s="355">
        <f>AV55*QCI!$Y24*QCI!$R24/100</f>
        <v>0</v>
      </c>
      <c r="AX55" s="355">
        <f>AV55/100*QCI!$Y24*(QCI!$U24+QCI!$W24)</f>
        <v>0</v>
      </c>
      <c r="AY55" s="356">
        <f>AW55+AX55</f>
        <v>0</v>
      </c>
      <c r="AZ55" s="354">
        <f>CronogFF!AV26</f>
        <v>0</v>
      </c>
      <c r="BA55" s="355">
        <f>AZ55*QCI!$Y24*QCI!$R24/100</f>
        <v>0</v>
      </c>
      <c r="BB55" s="355">
        <f>AZ55/100*QCI!$Y24*(QCI!$U24+QCI!$W24)</f>
        <v>0</v>
      </c>
      <c r="BC55" s="356">
        <f>BA55+BB55</f>
        <v>0</v>
      </c>
      <c r="BD55" s="354">
        <f>CronogFF!AZ26</f>
        <v>0</v>
      </c>
      <c r="BE55" s="355">
        <f>BD55*QCI!$Y24*QCI!$R24/100</f>
        <v>0</v>
      </c>
      <c r="BF55" s="355">
        <f>BD55/100*QCI!$Y24*(QCI!$U24+QCI!$W24)</f>
        <v>0</v>
      </c>
      <c r="BG55" s="356">
        <f>BE55+BF55</f>
        <v>0</v>
      </c>
      <c r="BH55" s="354">
        <f>CronogFF!BD26</f>
        <v>0</v>
      </c>
      <c r="BI55" s="355">
        <f>BH55*QCI!$Y24*QCI!$R24/100</f>
        <v>0</v>
      </c>
      <c r="BJ55" s="355">
        <f>BH55/100*QCI!$Y24*(QCI!$U24+QCI!$W24)</f>
        <v>0</v>
      </c>
      <c r="BK55" s="356">
        <f>BI55+BJ55</f>
        <v>0</v>
      </c>
      <c r="BL55" s="354">
        <f>CronogFF!BH26</f>
        <v>0</v>
      </c>
      <c r="BM55" s="355">
        <f>BL55*QCI!$Y24*QCI!$R24/100</f>
        <v>0</v>
      </c>
      <c r="BN55" s="355">
        <f>BL55/100*QCI!$Y24*(QCI!$U24+QCI!$W24)</f>
        <v>0</v>
      </c>
      <c r="BO55" s="356">
        <f>BM55+BN55</f>
        <v>0</v>
      </c>
      <c r="BP55" s="354">
        <f>CronogFF!BL26</f>
        <v>0</v>
      </c>
      <c r="BQ55" s="355">
        <f>BP55*QCI!$Y24*QCI!$R24/100</f>
        <v>0</v>
      </c>
      <c r="BR55" s="355">
        <f>BP55/100*QCI!$Y24*(QCI!$U24+QCI!$W24)</f>
        <v>0</v>
      </c>
      <c r="BS55" s="356">
        <f>BQ55+BR55</f>
        <v>0</v>
      </c>
      <c r="BT55" s="354">
        <f>CronogFF!BP26</f>
        <v>0</v>
      </c>
      <c r="BU55" s="355">
        <f>BT55*QCI!$Y24*QCI!$R24/100</f>
        <v>0</v>
      </c>
      <c r="BV55" s="355">
        <f>BT55/100*QCI!$Y24*(QCI!$U24+QCI!$W24)</f>
        <v>0</v>
      </c>
      <c r="BW55" s="356">
        <f>BU55+BV55</f>
        <v>0</v>
      </c>
      <c r="BX55" s="354">
        <f>CronogFF!BT26</f>
        <v>0</v>
      </c>
      <c r="BY55" s="355">
        <f>BX55*QCI!$Y24*QCI!$R24/100</f>
        <v>0</v>
      </c>
      <c r="BZ55" s="355">
        <f>BX55/100*QCI!$Y24*(QCI!$U24+QCI!$W24)</f>
        <v>0</v>
      </c>
      <c r="CA55" s="356">
        <f>BY55+BZ55</f>
        <v>0</v>
      </c>
      <c r="CB55" s="354">
        <f>CronogFF!BX26</f>
        <v>0</v>
      </c>
      <c r="CC55" s="355">
        <f>CB55*QCI!$Y24*QCI!$R24/100</f>
        <v>0</v>
      </c>
      <c r="CD55" s="355">
        <f>CB55/100*QCI!$Y24*(QCI!$U24+QCI!$W24)</f>
        <v>0</v>
      </c>
      <c r="CE55" s="356">
        <f>CC55+CD55</f>
        <v>0</v>
      </c>
      <c r="CF55" s="354">
        <f>CronogFF!CB26</f>
        <v>0</v>
      </c>
      <c r="CG55" s="355">
        <f>CF55*QCI!$Y24*QCI!$R24/100</f>
        <v>0</v>
      </c>
      <c r="CH55" s="355">
        <f>CF55/100*QCI!$Y24*(QCI!$U24+QCI!$W24)</f>
        <v>0</v>
      </c>
      <c r="CI55" s="356">
        <f>CG55+CH55</f>
        <v>0</v>
      </c>
      <c r="CJ55" s="354">
        <f>CronogFF!CF26</f>
        <v>0</v>
      </c>
      <c r="CK55" s="355">
        <f>CJ55*QCI!$Y24*QCI!$R24/100</f>
        <v>0</v>
      </c>
      <c r="CL55" s="355">
        <f>CJ55/100*QCI!$Y24*(QCI!$U24+QCI!$W24)</f>
        <v>0</v>
      </c>
      <c r="CM55" s="356">
        <f>CK55+CL55</f>
        <v>0</v>
      </c>
      <c r="CN55" s="354">
        <f>CronogFF!CJ26</f>
        <v>0</v>
      </c>
      <c r="CO55" s="355">
        <f>CN55*QCI!$Y24*QCI!$R24/100</f>
        <v>0</v>
      </c>
      <c r="CP55" s="355">
        <f>CN55/100*QCI!$Y24*(QCI!$U24+QCI!$W24)</f>
        <v>0</v>
      </c>
      <c r="CQ55" s="356">
        <f>CO55+CP55</f>
        <v>0</v>
      </c>
      <c r="CR55" s="354">
        <f>CronogFF!CN26</f>
        <v>0</v>
      </c>
      <c r="CS55" s="355">
        <f>CR55*QCI!$Y24*QCI!$R24/100</f>
        <v>0</v>
      </c>
      <c r="CT55" s="355">
        <f>CR55/100*QCI!$Y24*(QCI!$U24+QCI!$W24)</f>
        <v>0</v>
      </c>
      <c r="CU55" s="356">
        <f>CS55+CT55</f>
        <v>0</v>
      </c>
      <c r="CV55" s="354">
        <f>CronogFF!CR26</f>
        <v>0</v>
      </c>
      <c r="CW55" s="355">
        <f>CV55*QCI!$Y24*QCI!$R24/100</f>
        <v>0</v>
      </c>
      <c r="CX55" s="355">
        <f>CV55/100*QCI!$Y24*(QCI!$U24+QCI!$W24)</f>
        <v>0</v>
      </c>
      <c r="CY55" s="356">
        <f>CW55+CX55</f>
        <v>0</v>
      </c>
      <c r="CZ55" s="354">
        <f>CronogFF!CV26</f>
        <v>0</v>
      </c>
      <c r="DA55" s="355">
        <f>CZ55*QCI!$Y24*QCI!$R24/100</f>
        <v>0</v>
      </c>
      <c r="DB55" s="355">
        <f>CZ55/100*QCI!$Y24*(QCI!$U24+QCI!$W24)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58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59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60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58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58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59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60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58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58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59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60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58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58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59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60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58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58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59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60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58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58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59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60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58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58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59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60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58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58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59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60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58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58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59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60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58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58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59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60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58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58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59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60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58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58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59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60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58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58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59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60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58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58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59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60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58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58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59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60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36</v>
      </c>
      <c r="C115" s="409" t="s">
        <v>35</v>
      </c>
      <c r="D115" s="410" t="s">
        <v>58</v>
      </c>
      <c r="E115" s="411" t="s">
        <v>28</v>
      </c>
      <c r="F115" s="412">
        <f>F15+F19+F23+F27+F31+F35+F39+F43+F47+F51+F55+F59+F63+F67+F71+F75+F79+F83+F87+F91+F95+F99+F103+F107+F111</f>
        <v>242124.2</v>
      </c>
      <c r="G115" s="413">
        <f>G15+G19+G23+G27+G31+G35+G39+G43+G47+G51+G55+G59+G63+G67+G71+G75+G79+G83+G87+G91+G95+G99+G103+G107+G111</f>
        <v>1</v>
      </c>
      <c r="H115" s="414"/>
      <c r="I115" s="415"/>
      <c r="J115" s="415"/>
      <c r="K115" s="416"/>
      <c r="L115" s="417">
        <f>IF(O115&lt;&gt;0,O115/$F115*100,0)</f>
        <v>86.72909192885304</v>
      </c>
      <c r="M115" s="412">
        <f>M15+M19+M23+M27+M31+M35+M39+M43+M47+M51+M55+M59+M63+M67+M71+M75+M79+M83+M87+M91+M95+M99+M103+M107+M111</f>
        <v>209645.20479886798</v>
      </c>
      <c r="N115" s="412">
        <f>O115-M115</f>
        <v>346.91520113201113</v>
      </c>
      <c r="O115" s="418">
        <f>O15+O19+O23+O27+O31+O35+O39+O43+O47+O51+O55+O59+O63+O67+O71+O75+O79+O83+O87+O91+O95+O99+O103+O107+O111</f>
        <v>209992.12</v>
      </c>
      <c r="P115" s="417">
        <f>IF(S115&lt;&gt;0,S115/$F115*100,0)</f>
        <v>0</v>
      </c>
      <c r="Q115" s="412">
        <f>Q15+Q19+Q23+Q27+Q31+Q35+Q39+Q43+Q47+Q51+Q55+Q59+Q63+Q67+Q71+Q75+Q79+Q83+Q87+Q91+Q95+Q99+Q103+Q107+Q111</f>
        <v>0</v>
      </c>
      <c r="R115" s="412">
        <f>S115-Q115</f>
        <v>0</v>
      </c>
      <c r="S115" s="418">
        <f>S15+S19+S23+S27+S31+S35+S39+S43+S47+S51+S55+S59+S63+S67+S71+S75+S79+S83+S87+S91+S95+S99+S103+S107+S111</f>
        <v>0</v>
      </c>
      <c r="T115" s="419">
        <f>IF(W115&lt;&gt;0,W115/$F115*100,0)</f>
        <v>0</v>
      </c>
      <c r="U115" s="418">
        <f>U15+U19+U23+U27+U31+U35+U39+U43+U47+U51+U55+U59+U63+U67+U71+U75+U79+U83+U87+U91+U95+U99+U103+U107+U111</f>
        <v>0</v>
      </c>
      <c r="V115" s="412">
        <f>W115-U115</f>
        <v>0</v>
      </c>
      <c r="W115" s="420">
        <f>W15+W19+W23+W27+W31+W35+W39+W43+W47+W51+W55+W59+W63+W67+W71+W75+W79+W83+W87+W91+W95+W99+W103+W107+W111</f>
        <v>0</v>
      </c>
      <c r="X115" s="417">
        <f>IF(AA115&lt;&gt;0,AA115/$F115*100,0)</f>
        <v>0</v>
      </c>
      <c r="Y115" s="412">
        <f>Y15+Y19+Y23+Y27+Y31+Y35+Y39+Y43+Y47+Y51+Y55+Y59+Y63+Y67+Y71+Y75+Y79+Y83+Y87+Y91+Y95+Y99+Y103+Y107+Y111</f>
        <v>0</v>
      </c>
      <c r="Z115" s="412">
        <f>AA115-Y115</f>
        <v>0</v>
      </c>
      <c r="AA115" s="420">
        <f>AA15+AA19+AA23+AA27+AA31+AA35+AA39+AA43+AA47+AA51+AA55+AA59+AA63+AA67+AA71+AA75+AA79+AA83+AA87+AA91+AA95+AA99+AA103+AA107+AA111</f>
        <v>0</v>
      </c>
      <c r="AB115" s="417" t="e">
        <f>IF(AE115&lt;&gt;0,AE115/$F115*100,0)</f>
        <v>#REF!</v>
      </c>
      <c r="AC115" s="412" t="e">
        <f>AC15+AC19+AC23+AC27+AC31+AC35+AC39+AC43+AC47+AC51+AC55+AC59+AC63+AC67+AC71+AC75+AC79+AC83+AC87+AC91+AC95+AC99+AC103+AC107+AC111</f>
        <v>#REF!</v>
      </c>
      <c r="AD115" s="412" t="e">
        <f>AE115-AC115</f>
        <v>#REF!</v>
      </c>
      <c r="AE115" s="418" t="e">
        <f>AE15+AE19+AE23+AE27+AE31+AE35+AE39+AE43+AE47+AE51+AE55+AE59+AE63+AE67+AE71+AE75+AE79+AE83+AE87+AE91+AE95+AE99+AE103+AE107+AE111</f>
        <v>#REF!</v>
      </c>
      <c r="AF115" s="417" t="e">
        <f>IF(AI115&lt;&gt;0,AI115/$F115*100,0)</f>
        <v>#REF!</v>
      </c>
      <c r="AG115" s="412" t="e">
        <f>AG15+AG19+AG23+AG27+AG31+AG35+AG39+AG43+AG47+AG51+AG55+AG59+AG63+AG67+AG71+AG75+AG79+AG83+AG87+AG91+AG95+AG99+AG103+AG107+AG111</f>
        <v>#REF!</v>
      </c>
      <c r="AH115" s="412" t="e">
        <f>AI115-AG115</f>
        <v>#REF!</v>
      </c>
      <c r="AI115" s="420" t="e">
        <f>AI15+AI19+AI23+AI27+AI31+AI35+AI39+AI43+AI47+AI51+AI55+AI59+AI63+AI67+AI71+AI75+AI79+AI83+AI87+AI91+AI95+AI99+AI103+AI107+AI111</f>
        <v>#REF!</v>
      </c>
      <c r="AJ115" s="417" t="e">
        <f>IF(AM115&lt;&gt;0,AM115/$F115*100,0)</f>
        <v>#REF!</v>
      </c>
      <c r="AK115" s="412" t="e">
        <f>AK15+AK19+AK23+AK27+AK31+AK35+AK39+AK43+AK47+AK51+AK55+AK59+AK63+AK67+AK71+AK75+AK79+AK83+AK87+AK91+AK95+AK99+AK103+AK107+AK111</f>
        <v>#REF!</v>
      </c>
      <c r="AL115" s="421" t="e">
        <f>AM115-AK115</f>
        <v>#REF!</v>
      </c>
      <c r="AM115" s="422" t="e">
        <f>AM15+AM19+AM23+AM27+AM31+AM35+AM39+AM43+AM47+AM51+AM55+AM59+AM63+AM67+AM71+AM75+AM79+AM83+AM87+AM91+AM95+AM99+AM103+AM107+AM111</f>
        <v>#REF!</v>
      </c>
      <c r="AN115" s="417" t="e">
        <f>IF(AQ115&lt;&gt;0,AQ115/$F115*100,0)</f>
        <v>#REF!</v>
      </c>
      <c r="AO115" s="412" t="e">
        <f>AO15+AO19+AO23+AO27+AO31+AO35+AO39+AO43+AO47+AO51+AO55+AO59+AO63+AO67+AO71+AO75+AO79+AO83+AO87+AO91+AO95+AO99+AO103+AO107+AO111</f>
        <v>#REF!</v>
      </c>
      <c r="AP115" s="421" t="e">
        <f>AQ115-AO115</f>
        <v>#REF!</v>
      </c>
      <c r="AQ115" s="422" t="e">
        <f>AQ15+AQ19+AQ23+AQ27+AQ31+AQ35+AQ39+AQ43+AQ47+AQ51+AQ55+AQ59+AQ63+AQ67+AQ71+AQ75+AQ79+AQ83+AQ87+AQ91+AQ95+AQ99+AQ103+AQ107+AQ111</f>
        <v>#REF!</v>
      </c>
      <c r="AR115" s="419" t="e">
        <f>IF(AU115&lt;&gt;0,AU115/$F115*100,0)</f>
        <v>#REF!</v>
      </c>
      <c r="AS115" s="421" t="e">
        <f>AS15+AS19+AS23+AS27+AS31+AS35+AS39+AS43+AS47+AS51+AS55+AS59+AS63+AS67+AS71+AS75+AS79+AS83+AS87+AS91+AS95+AS99+AS103+AS107+AS111</f>
        <v>#REF!</v>
      </c>
      <c r="AT115" s="421" t="e">
        <f>AU115-AS115</f>
        <v>#REF!</v>
      </c>
      <c r="AU115" s="422" t="e">
        <f>AU15+AU19+AU23+AU27+AU31+AU35+AU39+AU43+AU47+AU51+AU55+AU59+AU63+AU67+AU71+AU75+AU79+AU83+AU87+AU91+AU95+AU99+AU103+AU107+AU111</f>
        <v>#REF!</v>
      </c>
      <c r="AV115" s="419" t="e">
        <f>IF(AY115&lt;&gt;0,AY115/$F115*100,0)</f>
        <v>#REF!</v>
      </c>
      <c r="AW115" s="423" t="e">
        <f>AW15+AW19+AW23+AW27+AW31+AW35+AW39+AW43+AW47+AW51+AW55+AW59+AW63+AW67+AW71+AW75+AW79+AW83+AW87+AW91+AW95+AW99+AW103+AW107+AW111</f>
        <v>#REF!</v>
      </c>
      <c r="AX115" s="424" t="e">
        <f>AY115-AW115</f>
        <v>#REF!</v>
      </c>
      <c r="AY115" s="422" t="e">
        <f>AY15+AY19+AY23+AY27+AY31+AY35+AY39+AY43+AY47+AY51+AY55+AY59+AY63+AY67+AY71+AY75+AY79+AY83+AY87+AY91+AY95+AY99+AY103+AY107+AY111</f>
        <v>#REF!</v>
      </c>
      <c r="AZ115" s="419" t="e">
        <f>IF(BC115&lt;&gt;0,BC115/$F115*100,0)</f>
        <v>#REF!</v>
      </c>
      <c r="BA115" s="421" t="e">
        <f>BA15+BA19+BA23+BA27+BA31+BA35+BA39+BA43+BA47+BA51+BA55+BA59+BA63+BA67+BA71+BA75+BA79+BA83+BA87+BA91+BA95+BA99+BA103+BA107+BA111</f>
        <v>#REF!</v>
      </c>
      <c r="BB115" s="421" t="e">
        <f>BC115-BA115</f>
        <v>#REF!</v>
      </c>
      <c r="BC115" s="422" t="e">
        <f>BC15+BC19+BC23+BC27+BC31+BC35+BC39+BC43+BC47+BC51+BC55+BC59+BC63+BC67+BC71+BC75+BC79+BC83+BC87+BC91+BC95+BC99+BC103+BC107+BC111</f>
        <v>#REF!</v>
      </c>
      <c r="BD115" s="419" t="e">
        <f>IF(BG115&lt;&gt;0,BG115/$F115*100,0)</f>
        <v>#REF!</v>
      </c>
      <c r="BE115" s="421" t="e">
        <f>BE15+BE19+BE23+BE27+BE31+BE35+BE39+BE43+BE47+BE51+BE55+BE59+BE63+BE67+BE71+BE75+BE79+BE83+BE87+BE91+BE95+BE99+BE103+BE107+BE111</f>
        <v>#REF!</v>
      </c>
      <c r="BF115" s="421" t="e">
        <f>BG115-BE115</f>
        <v>#REF!</v>
      </c>
      <c r="BG115" s="422" t="e">
        <f>BG15+BG19+BG23+BG27+BG31+BG35+BG39+BG43+BG47+BG51+BG55+BG59+BG63+BG67+BG71+BG75+BG79+BG83+BG87+BG91+BG95+BG99+BG103+BG107+BG111</f>
        <v>#REF!</v>
      </c>
      <c r="BH115" s="417" t="e">
        <f>IF(BK115&lt;&gt;0,BK115/$F115*100,0)</f>
        <v>#REF!</v>
      </c>
      <c r="BI115" s="412" t="e">
        <f>BI15+BI19+BI23+BI27+BI31+BI35+BI39+BI43+BI47+BI51+BI55+BI59+BI63+BI67+BI71+BI75+BI79+BI83+BI87+BI91+BI95+BI99+BI103+BI107+BI111</f>
        <v>#REF!</v>
      </c>
      <c r="BJ115" s="412" t="e">
        <f>BK115-BI115</f>
        <v>#REF!</v>
      </c>
      <c r="BK115" s="420" t="e">
        <f>BK15+BK19+BK23+BK27+BK31+BK35+BK39+BK43+BK47+BK51+BK55+BK59+BK63+BK67+BK71+BK75+BK79+BK83+BK87+BK91+BK95+BK99+BK103+BK107+BK111</f>
        <v>#REF!</v>
      </c>
      <c r="BL115" s="417" t="e">
        <f>IF(BO115&lt;&gt;0,BO115/$F115*100,0)</f>
        <v>#REF!</v>
      </c>
      <c r="BM115" s="412" t="e">
        <f>BM15+BM19+BM23+BM27+BM31+BM35+BM39+BM43+BM47+BM51+BM55+BM59+BM63+BM67+BM71+BM75+BM79+BM83+BM87+BM91+BM95+BM99+BM103+BM107+BM111</f>
        <v>#REF!</v>
      </c>
      <c r="BN115" s="412" t="e">
        <f>BO115-BM115</f>
        <v>#REF!</v>
      </c>
      <c r="BO115" s="420" t="e">
        <f>BO15+BO19+BO23+BO27+BO31+BO35+BO39+BO43+BO47+BO51+BO55+BO59+BO63+BO67+BO71+BO75+BO79+BO83+BO87+BO91+BO95+BO99+BO103+BO107+BO111</f>
        <v>#REF!</v>
      </c>
      <c r="BP115" s="417" t="e">
        <f>IF(BS115&lt;&gt;0,BS115/$F115*100,0)</f>
        <v>#REF!</v>
      </c>
      <c r="BQ115" s="412" t="e">
        <f>BQ15+BQ19+BQ23+BQ27+BQ31+BQ35+BQ39+BQ43+BQ47+BQ51+BQ55+BQ59+BQ63+BQ67+BQ71+BQ75+BQ79+BQ83+BQ87+BQ91+BQ95+BQ99+BQ103+BQ107+BQ111</f>
        <v>#REF!</v>
      </c>
      <c r="BR115" s="412" t="e">
        <f>BS115-BQ115</f>
        <v>#REF!</v>
      </c>
      <c r="BS115" s="420" t="e">
        <f>BS15+BS19+BS23+BS27+BS31+BS35+BS39+BS43+BS47+BS51+BS55+BS59+BS63+BS67+BS71+BS75+BS79+BS83+BS87+BS91+BS95+BS99+BS103+BS107+BS111</f>
        <v>#REF!</v>
      </c>
      <c r="BT115" s="417" t="e">
        <f>IF(BW115&lt;&gt;0,BW115/$F115*100,0)</f>
        <v>#REF!</v>
      </c>
      <c r="BU115" s="412" t="e">
        <f>BU15+BU19+BU23+BU27+BU31+BU35+BU39+BU43+BU47+BU51+BU55+BU59+BU63+BU67+BU71+BU75+BU79+BU83+BU87+BU91+BU95+BU99+BU103+BU107+BU111</f>
        <v>#REF!</v>
      </c>
      <c r="BV115" s="412" t="e">
        <f>BW115-BU115</f>
        <v>#REF!</v>
      </c>
      <c r="BW115" s="420" t="e">
        <f>BW15+BW19+BW23+BW27+BW31+BW35+BW39+BW43+BW47+BW51+BW55+BW59+BW63+BW67+BW71+BW75+BW79+BW83+BW87+BW91+BW95+BW99+BW103+BW107+BW111</f>
        <v>#REF!</v>
      </c>
      <c r="BX115" s="417" t="e">
        <f>IF(CA115&lt;&gt;0,CA115/$F115*100,0)</f>
        <v>#REF!</v>
      </c>
      <c r="BY115" s="412" t="e">
        <f>BY15+BY19+BY23+BY27+BY31+BY35+BY39+BY43+BY47+BY51+BY55+BY59+BY63+BY67+BY71+BY75+BY79+BY83+BY87+BY91+BY95+BY99+BY103+BY107+BY111</f>
        <v>#REF!</v>
      </c>
      <c r="BZ115" s="412" t="e">
        <f>CA115-BY115</f>
        <v>#REF!</v>
      </c>
      <c r="CA115" s="420" t="e">
        <f>CA15+CA19+CA23+CA27+CA31+CA35+CA39+CA43+CA47+CA51+CA55+CA59+CA63+CA67+CA71+CA75+CA79+CA83+CA87+CA91+CA95+CA99+CA103+CA107+CA111</f>
        <v>#REF!</v>
      </c>
      <c r="CB115" s="417" t="e">
        <f>IF(CE115&lt;&gt;0,CE115/$F115*100,0)</f>
        <v>#REF!</v>
      </c>
      <c r="CC115" s="412" t="e">
        <f>CC15+CC19+CC23+CC27+CC31+CC35+CC39+CC43+CC47+CC51+CC55+CC59+CC63+CC67+CC71+CC75+CC79+CC83+CC87+CC91+CC95+CC99+CC103+CC107+CC111</f>
        <v>#REF!</v>
      </c>
      <c r="CD115" s="412" t="e">
        <f>CE115-CC115</f>
        <v>#REF!</v>
      </c>
      <c r="CE115" s="420" t="e">
        <f>CE15+CE19+CE23+CE27+CE31+CE35+CE39+CE43+CE47+CE51+CE55+CE59+CE63+CE67+CE71+CE75+CE79+CE83+CE87+CE91+CE95+CE99+CE103+CE107+CE111</f>
        <v>#REF!</v>
      </c>
      <c r="CF115" s="417" t="e">
        <f>IF(CI115&lt;&gt;0,CI115/$F115*100,0)</f>
        <v>#REF!</v>
      </c>
      <c r="CG115" s="412" t="e">
        <f>CG15+CG19+CG23+CG27+CG31+CG35+CG39+CG43+CG47+CG51+CG55+CG59+CG63+CG67+CG71+CG75+CG79+CG83+CG87+CG91+CG95+CG99+CG103+CG107+CG111</f>
        <v>#REF!</v>
      </c>
      <c r="CH115" s="412" t="e">
        <f>CI115-CG115</f>
        <v>#REF!</v>
      </c>
      <c r="CI115" s="420" t="e">
        <f>CI15+CI19+CI23+CI27+CI31+CI35+CI39+CI43+CI47+CI51+CI55+CI59+CI63+CI67+CI71+CI75+CI79+CI83+CI87+CI91+CI95+CI99+CI103+CI107+CI111</f>
        <v>#REF!</v>
      </c>
      <c r="CJ115" s="417" t="e">
        <f>IF(CM115&lt;&gt;0,CM115/$F115*100,0)</f>
        <v>#REF!</v>
      </c>
      <c r="CK115" s="412" t="e">
        <f>CK15+CK19+CK23+CK27+CK31+CK35+CK39+CK43+CK47+CK51+CK55+CK59+CK63+CK67+CK71+CK75+CK79+CK83+CK87+CK91+CK95+CK99+CK103+CK107+CK111</f>
        <v>#REF!</v>
      </c>
      <c r="CL115" s="412" t="e">
        <f>CM115-CK115</f>
        <v>#REF!</v>
      </c>
      <c r="CM115" s="420" t="e">
        <f>CM15+CM19+CM23+CM27+CM31+CM35+CM39+CM43+CM47+CM51+CM55+CM59+CM63+CM67+CM71+CM75+CM79+CM83+CM87+CM91+CM95+CM99+CM103+CM107+CM111</f>
        <v>#REF!</v>
      </c>
      <c r="CN115" s="417" t="e">
        <f>IF(CQ115&lt;&gt;0,CQ115/$F115*100,0)</f>
        <v>#REF!</v>
      </c>
      <c r="CO115" s="412" t="e">
        <f>CO15+CO19+CO23+CO27+CO31+CO35+CO39+CO43+CO47+CO51+CO55+CO59+CO63+CO67+CO71+CO75+CO79+CO83+CO87+CO91+CO95+CO99+CO103+CO107+CO111</f>
        <v>#REF!</v>
      </c>
      <c r="CP115" s="412" t="e">
        <f>CQ115-CO115</f>
        <v>#REF!</v>
      </c>
      <c r="CQ115" s="420" t="e">
        <f>CQ15+CQ19+CQ23+CQ27+CQ31+CQ35+CQ39+CQ43+CQ47+CQ51+CQ55+CQ59+CQ63+CQ67+CQ71+CQ75+CQ79+CQ83+CQ87+CQ91+CQ95+CQ99+CQ103+CQ107+CQ111</f>
        <v>#REF!</v>
      </c>
      <c r="CR115" s="417" t="e">
        <f>IF(CU115&lt;&gt;0,CU115/$F115*100,0)</f>
        <v>#REF!</v>
      </c>
      <c r="CS115" s="412" t="e">
        <f>CS15+CS19+CS23+CS27+CS31+CS35+CS39+CS43+CS47+CS51+CS55+CS59+CS63+CS67+CS71+CS75+CS79+CS83+CS87+CS91+CS95+CS99+CS103+CS107+CS111</f>
        <v>#REF!</v>
      </c>
      <c r="CT115" s="412" t="e">
        <f>CU115-CS115</f>
        <v>#REF!</v>
      </c>
      <c r="CU115" s="420" t="e">
        <f>CU15+CU19+CU23+CU27+CU31+CU35+CU39+CU43+CU47+CU51+CU55+CU59+CU63+CU67+CU71+CU75+CU79+CU83+CU87+CU91+CU95+CU99+CU103+CU107+CU111</f>
        <v>#REF!</v>
      </c>
      <c r="CV115" s="417" t="e">
        <f>IF(CY115&lt;&gt;0,CY115/$F115*100,0)</f>
        <v>#REF!</v>
      </c>
      <c r="CW115" s="412" t="e">
        <f>CW15+CW19+CW23+CW27+CW31+CW35+CW39+CW43+CW47+CW51+CW55+CW59+CW63+CW67+CW71+CW75+CW79+CW83+CW87+CW91+CW95+CW99+CW103+CW107+CW111</f>
        <v>#REF!</v>
      </c>
      <c r="CX115" s="412" t="e">
        <f>CY115-CW115</f>
        <v>#REF!</v>
      </c>
      <c r="CY115" s="420" t="e">
        <f>CY15+CY19+CY23+CY27+CY31+CY35+CY39+CY43+CY47+CY51+CY55+CY59+CY63+CY67+CY71+CY75+CY79+CY83+CY87+CY91+CY95+CY99+CY103+CY107+CY111</f>
        <v>#REF!</v>
      </c>
      <c r="CZ115" s="417" t="e">
        <f>IF(DC115&lt;&gt;0,DC115/$F115*100,0)</f>
        <v>#REF!</v>
      </c>
      <c r="DA115" s="412" t="e">
        <f>DA15+DA19+DA23+DA27+DA31+DA35+DA39+DA43+DA47+DA51+DA55+DA59+DA63+DA67+DA71+DA75+DA79+DA83+DA87+DA91+DA95+DA99+DA103+DA107+DA111</f>
        <v>#REF!</v>
      </c>
      <c r="DB115" s="412" t="e">
        <f>DC115-DA115</f>
        <v>#REF!</v>
      </c>
      <c r="DC115" s="420" t="e">
        <f>DC15+DC19+DC23+DC27+DC31+DC35+DC39+DC43+DC47+DC51+DC55+DC59+DC63+DC67+DC71+DC75+DC79+DC83+DC87+DC91+DC95+DC99+DC103+DC107+DC111</f>
        <v>#REF!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58</v>
      </c>
      <c r="E116" s="360" t="s">
        <v>29</v>
      </c>
      <c r="F116" s="361">
        <f>F16+F20+F24+F28+F32+F36+F40+F44+F48+F52+F56+F60+F64+F68+F72+F76+F80+F84+F88+F92+F96+F100+F104+F108+F112</f>
        <v>-1162.5500000000175</v>
      </c>
      <c r="G116" s="362"/>
      <c r="H116" s="364"/>
      <c r="I116" s="364"/>
      <c r="J116" s="364"/>
      <c r="K116" s="365"/>
      <c r="L116" s="369">
        <f>IF(O116&lt;&gt;0,O116/$F115*100,0)</f>
        <v>86.72909192885304</v>
      </c>
      <c r="M116" s="370">
        <f>M16+M20+M24+M28+M32+M36+M40+M44+M48+M52+M56+M60+M64+M68+M72+M76+M80+M84+M88+M92+M96+M100+M104+M108+M112</f>
        <v>209645.20479886798</v>
      </c>
      <c r="N116" s="371">
        <f>O116-M116</f>
        <v>346.91520113201113</v>
      </c>
      <c r="O116" s="372">
        <f>O16+O20+O24+O28+O32+O36+O40+O44+O48+O52+O56+O60+O64+O68+O72+O76+O80+O84+O88+O92+O96+O100+O104+O108+O112</f>
        <v>209992.12</v>
      </c>
      <c r="P116" s="369">
        <f>IF(S116&lt;&gt;0,S116/$F115*100,0)</f>
        <v>86.72909192885304</v>
      </c>
      <c r="Q116" s="370">
        <f>Q16+Q20+Q24+Q28+Q32+Q36+Q40+Q44+Q48+Q52+Q56+Q60+Q64+Q68+Q72+Q76+Q80+Q84+Q88+Q92+Q96+Q100+Q104+Q108+Q112</f>
        <v>209645.20479886798</v>
      </c>
      <c r="R116" s="371">
        <f>S116-Q116</f>
        <v>346.91520113201113</v>
      </c>
      <c r="S116" s="372">
        <f>S16+S20+S24+S28+S32+S36+S40+S44+S48+S52+S56+S60+S64+S68+S72+S76+S80+S84+S88+S92+S96+S100+S104+S108+S112</f>
        <v>209992.12</v>
      </c>
      <c r="T116" s="369">
        <f>IF(W116&lt;&gt;0,W116/$F115*100,0)</f>
        <v>86.72909192885304</v>
      </c>
      <c r="U116" s="370">
        <f>U16+U20+U24+U28+U32+U36+U40+U44+U48+U52+U56+U60+U64+U68+U72+U76+U80+U84+U88+U92+U96+U100+U104+U108+U112</f>
        <v>209645.20479886798</v>
      </c>
      <c r="V116" s="371">
        <f>W116-U116</f>
        <v>346.91520113201113</v>
      </c>
      <c r="W116" s="372">
        <f>W16+W20+W24+W28+W32+W36+W40+W44+W48+W52+W56+W60+W64+W68+W72+W76+W80+W84+W88+W92+W96+W100+W104+W108+W112</f>
        <v>209992.12</v>
      </c>
      <c r="X116" s="369">
        <f>IF(AA116&lt;&gt;0,AA116/$F115*100,0)</f>
        <v>86.72909192885304</v>
      </c>
      <c r="Y116" s="370">
        <f>Y16+Y20+Y24+Y28+Y32+Y36+Y40+Y44+Y48+Y52+Y56+Y60+Y64+Y68+Y72+Y76+Y80+Y84+Y88+Y92+Y96+Y100+Y104+Y108+Y112</f>
        <v>209645.20479886798</v>
      </c>
      <c r="Z116" s="371">
        <f>AA116-Y116</f>
        <v>346.91520113201113</v>
      </c>
      <c r="AA116" s="372">
        <f>AA16+AA20+AA24+AA28+AA32+AA36+AA40+AA44+AA48+AA52+AA56+AA60+AA64+AA68+AA72+AA76+AA80+AA84+AA88+AA92+AA96+AA100+AA104+AA108+AA112</f>
        <v>209992.12</v>
      </c>
      <c r="AB116" s="369" t="e">
        <f>IF(AE116&lt;&gt;0,AE116/$F115*100,0)</f>
        <v>#REF!</v>
      </c>
      <c r="AC116" s="370" t="e">
        <f>AC16+AC20+AC24+AC28+AC32+AC36+AC40+AC44+AC48+AC52+AC56+AC60+AC64+AC68+AC72+AC76+AC80+AC84+AC88+AC92+AC96+AC100+AC104+AC108+AC112</f>
        <v>#REF!</v>
      </c>
      <c r="AD116" s="371" t="e">
        <f>AE116-AC116</f>
        <v>#REF!</v>
      </c>
      <c r="AE116" s="372" t="e">
        <f>AE16+AE20+AE24+AE28+AE32+AE36+AE40+AE44+AE48+AE52+AE56+AE60+AE64+AE68+AE72+AE76+AE80+AE84+AE88+AE92+AE96+AE100+AE104+AE108+AE112</f>
        <v>#REF!</v>
      </c>
      <c r="AF116" s="369" t="e">
        <f>IF(AI116&lt;&gt;0,AI116/$F115*100,0)</f>
        <v>#REF!</v>
      </c>
      <c r="AG116" s="370" t="e">
        <f>AG16+AG20+AG24+AG28+AG32+AG36+AG40+AG44+AG48+AG52+AG56+AG60+AG64+AG68+AG72+AG76+AG80+AG84+AG88+AG92+AG96+AG100+AG104+AG108+AG112</f>
        <v>#REF!</v>
      </c>
      <c r="AH116" s="371" t="e">
        <f>AI116-AG116</f>
        <v>#REF!</v>
      </c>
      <c r="AI116" s="372" t="e">
        <f>AI16+AI20+AI24+AI28+AI32+AI36+AI40+AI44+AI48+AI52+AI56+AI60+AI64+AI68+AI72+AI76+AI80+AI84+AI88+AI92+AI96+AI100+AI104+AI108+AI112</f>
        <v>#REF!</v>
      </c>
      <c r="AJ116" s="369" t="e">
        <f>IF(AM116&lt;&gt;0,AM116/$F115*100,0)</f>
        <v>#REF!</v>
      </c>
      <c r="AK116" s="370" t="e">
        <f>AK16+AK20+AK24+AK28+AK32+AK36+AK40+AK44+AK48+AK52+AK56+AK60+AK64+AK68+AK72+AK76+AK80+AK84+AK88+AK92+AK96+AK100+AK104+AK108+AK112</f>
        <v>#REF!</v>
      </c>
      <c r="AL116" s="371" t="e">
        <f>AM116-AK116</f>
        <v>#REF!</v>
      </c>
      <c r="AM116" s="372" t="e">
        <f>AM16+AM20+AM24+AM28+AM32+AM36+AM40+AM44+AM48+AM52+AM56+AM60+AM64+AM68+AM72+AM76+AM80+AM84+AM88+AM92+AM96+AM100+AM104+AM108+AM112</f>
        <v>#REF!</v>
      </c>
      <c r="AN116" s="369" t="e">
        <f>IF(AQ116&lt;&gt;0,AQ116/$F115*100,0)</f>
        <v>#REF!</v>
      </c>
      <c r="AO116" s="371" t="e">
        <f>AO16+AO20+AO24+AO28+AO32+AO36+AO40+AO44+AO48+AO52+AO56+AO60+AO64+AO68+AO72+AO76+AO80+AO84+AO88+AO92+AO96+AO100+AO104+AO108+AO112</f>
        <v>#REF!</v>
      </c>
      <c r="AP116" s="369" t="e">
        <f>AQ116-AO116</f>
        <v>#REF!</v>
      </c>
      <c r="AQ116" s="427" t="e">
        <f>AQ16+AQ20+AQ24+AQ28+AQ32+AQ36+AQ40+AQ44+AQ48+AQ52+AQ56+AQ60+AQ64+AQ68+AQ72+AQ76+AQ80+AQ84+AQ88+AQ92+AQ96+AQ100+AQ104+AQ108+AQ112</f>
        <v>#REF!</v>
      </c>
      <c r="AR116" s="369" t="e">
        <f>IF(AU116&lt;&gt;0,AU116/$F115*100,0)</f>
        <v>#REF!</v>
      </c>
      <c r="AS116" s="370" t="e">
        <f>AS16+AS20+AS24+AS28+AS32+AS36+AS40+AS44+AS48+AS52+AS56+AS60+AS64+AS68+AS72+AS76+AS80+AS84+AS88+AS92+AS96+AS100+AS104+AS108+AS112</f>
        <v>#REF!</v>
      </c>
      <c r="AT116" s="371" t="e">
        <f>AU116-AS116</f>
        <v>#REF!</v>
      </c>
      <c r="AU116" s="372" t="e">
        <f>AU16+AU20+AU24+AU28+AU32+AU36+AU40+AU44+AU48+AU52+AU56+AU60+AU64+AU68+AU72+AU76+AU80+AU84+AU88+AU92+AU96+AU100+AU104+AU108+AU112</f>
        <v>#REF!</v>
      </c>
      <c r="AV116" s="369" t="e">
        <f>IF(AY116&lt;&gt;0,AY116/$F115*100,0)</f>
        <v>#REF!</v>
      </c>
      <c r="AW116" s="370" t="e">
        <f>AW16+AW20+AW24+AW28+AW32+AW36+AW40+AW44+AW48+AW52+AW56+AW60+AW64+AW68+AW72+AW76+AW80+AW84+AW88+AW92+AW96+AW100+AW104+AW108+AW112</f>
        <v>#REF!</v>
      </c>
      <c r="AX116" s="371" t="e">
        <f>AY116-AW116</f>
        <v>#REF!</v>
      </c>
      <c r="AY116" s="372" t="e">
        <f>AY16+AY20+AY24+AY28+AY32+AY36+AY40+AY44+AY48+AY52+AY56+AY60+AY64+AY68+AY72+AY76+AY80+AY84+AY88+AY92+AY96+AY100+AY104+AY108+AY112</f>
        <v>#REF!</v>
      </c>
      <c r="AZ116" s="369" t="e">
        <f>IF(BC116&lt;&gt;0,BC116/$F115*100,0)</f>
        <v>#REF!</v>
      </c>
      <c r="BA116" s="370" t="e">
        <f>BA16+BA20+BA24+BA28+BA32+BA36+BA40+BA44+BA48+BA52+BA56+BA60+BA64+BA68+BA72+BA76+BA80+BA84+BA88+BA92+BA96+BA100+BA104+BA108+BA112</f>
        <v>#REF!</v>
      </c>
      <c r="BB116" s="371" t="e">
        <f>BC116-BA116</f>
        <v>#REF!</v>
      </c>
      <c r="BC116" s="372" t="e">
        <f>BC16+BC20+BC24+BC28+BC32+BC36+BC40+BC44+BC48+BC52+BC56+BC60+BC64+BC68+BC72+BC76+BC80+BC84+BC88+BC92+BC96+BC100+BC104+BC108+BC112</f>
        <v>#REF!</v>
      </c>
      <c r="BD116" s="369" t="e">
        <f>IF(BG116&lt;&gt;0,BG116/$F115*100,0)</f>
        <v>#REF!</v>
      </c>
      <c r="BE116" s="370" t="e">
        <f>BE16+BE20+BE24+BE28+BE32+BE36+BE40+BE44+BE48+BE52+BE56+BE60+BE64+BE68+BE72+BE76+BE80+BE84+BE88+BE92+BE96+BE100+BE104+BE108+BE112</f>
        <v>#REF!</v>
      </c>
      <c r="BF116" s="371" t="e">
        <f>BG116-BE116</f>
        <v>#REF!</v>
      </c>
      <c r="BG116" s="372" t="e">
        <f>BG16+BG20+BG24+BG28+BG32+BG36+BG40+BG44+BG48+BG52+BG56+BG60+BG64+BG68+BG72+BG76+BG80+BG84+BG88+BG92+BG96+BG100+BG104+BG108+BG112</f>
        <v>#REF!</v>
      </c>
      <c r="BH116" s="369" t="e">
        <f>IF(BK116&lt;&gt;0,BK116/$F115*100,0)</f>
        <v>#REF!</v>
      </c>
      <c r="BI116" s="370" t="e">
        <f>BI16+BI20+BI24+BI28+BI32+BI36+BI40+BI44+BI48+BI52+BI56+BI60+BI64+BI68+BI72+BI76+BI80+BI84+BI88+BI92+BI96+BI100+BI104+BI108+BI112</f>
        <v>#REF!</v>
      </c>
      <c r="BJ116" s="371" t="e">
        <f>BK116-BI116</f>
        <v>#REF!</v>
      </c>
      <c r="BK116" s="372" t="e">
        <f>BK16+BK20+BK24+BK28+BK32+BK36+BK40+BK44+BK48+BK52+BK56+BK60+BK64+BK68+BK72+BK76+BK80+BK84+BK88+BK92+BK96+BK100+BK104+BK108+BK112</f>
        <v>#REF!</v>
      </c>
      <c r="BL116" s="369" t="e">
        <f>IF(BO116&lt;&gt;0,BO116/$F115*100,0)</f>
        <v>#REF!</v>
      </c>
      <c r="BM116" s="370" t="e">
        <f>BM16+BM20+BM24+BM28+BM32+BM36+BM40+BM44+BM48+BM52+BM56+BM60+BM64+BM68+BM72+BM76+BM80+BM84+BM88+BM92+BM96+BM100+BM104+BM108+BM112</f>
        <v>#REF!</v>
      </c>
      <c r="BN116" s="371" t="e">
        <f>BO116-BM116</f>
        <v>#REF!</v>
      </c>
      <c r="BO116" s="372" t="e">
        <f>BO16+BO20+BO24+BO28+BO32+BO36+BO40+BO44+BO48+BO52+BO56+BO60+BO64+BO68+BO72+BO76+BO80+BO84+BO88+BO92+BO96+BO100+BO104+BO108+BO112</f>
        <v>#REF!</v>
      </c>
      <c r="BP116" s="369" t="e">
        <f>IF(BS116&lt;&gt;0,BS116/$F115*100,0)</f>
        <v>#REF!</v>
      </c>
      <c r="BQ116" s="370" t="e">
        <f>BQ16+BQ20+BQ24+BQ28+BQ32+BQ36+BQ40+BQ44+BQ48+BQ52+BQ56+BQ60+BQ64+BQ68+BQ72+BQ76+BQ80+BQ84+BQ88+BQ92+BQ96+BQ100+BQ104+BQ108+BQ112</f>
        <v>#REF!</v>
      </c>
      <c r="BR116" s="371" t="e">
        <f>BS116-BQ116</f>
        <v>#REF!</v>
      </c>
      <c r="BS116" s="372" t="e">
        <f>BS16+BS20+BS24+BS28+BS32+BS36+BS40+BS44+BS48+BS52+BS56+BS60+BS64+BS68+BS72+BS76+BS80+BS84+BS88+BS92+BS96+BS100+BS104+BS108+BS112</f>
        <v>#REF!</v>
      </c>
      <c r="BT116" s="369" t="e">
        <f>IF(BW116&lt;&gt;0,BW116/$F115*100,0)</f>
        <v>#REF!</v>
      </c>
      <c r="BU116" s="370" t="e">
        <f>BU16+BU20+BU24+BU28+BU32+BU36+BU40+BU44+BU48+BU52+BU56+BU60+BU64+BU68+BU72+BU76+BU80+BU84+BU88+BU92+BU96+BU100+BU104+BU108+BU112</f>
        <v>#REF!</v>
      </c>
      <c r="BV116" s="371" t="e">
        <f>BW116-BU116</f>
        <v>#REF!</v>
      </c>
      <c r="BW116" s="372" t="e">
        <f>BW16+BW20+BW24+BW28+BW32+BW36+BW40+BW44+BW48+BW52+BW56+BW60+BW64+BW68+BW72+BW76+BW80+BW84+BW88+BW92+BW96+BW100+BW104+BW108+BW112</f>
        <v>#REF!</v>
      </c>
      <c r="BX116" s="369" t="e">
        <f>IF(CA116&lt;&gt;0,CA116/$F115*100,0)</f>
        <v>#REF!</v>
      </c>
      <c r="BY116" s="370" t="e">
        <f>BY16+BY20+BY24+BY28+BY32+BY36+BY40+BY44+BY48+BY52+BY56+BY60+BY64+BY68+BY72+BY76+BY80+BY84+BY88+BY92+BY96+BY100+BY104+BY108+BY112</f>
        <v>#REF!</v>
      </c>
      <c r="BZ116" s="371" t="e">
        <f>CA116-BY116</f>
        <v>#REF!</v>
      </c>
      <c r="CA116" s="372" t="e">
        <f>CA16+CA20+CA24+CA28+CA32+CA36+CA40+CA44+CA48+CA52+CA56+CA60+CA64+CA68+CA72+CA76+CA80+CA84+CA88+CA92+CA96+CA100+CA104+CA108+CA112</f>
        <v>#REF!</v>
      </c>
      <c r="CB116" s="369" t="e">
        <f>IF(CE116&lt;&gt;0,CE116/$F115*100,0)</f>
        <v>#REF!</v>
      </c>
      <c r="CC116" s="370" t="e">
        <f>CC16+CC20+CC24+CC28+CC32+CC36+CC40+CC44+CC48+CC52+CC56+CC60+CC64+CC68+CC72+CC76+CC80+CC84+CC88+CC92+CC96+CC100+CC104+CC108+CC112</f>
        <v>#REF!</v>
      </c>
      <c r="CD116" s="371" t="e">
        <f>CE116-CC116</f>
        <v>#REF!</v>
      </c>
      <c r="CE116" s="372" t="e">
        <f>CE16+CE20+CE24+CE28+CE32+CE36+CE40+CE44+CE48+CE52+CE56+CE60+CE64+CE68+CE72+CE76+CE80+CE84+CE88+CE92+CE96+CE100+CE104+CE108+CE112</f>
        <v>#REF!</v>
      </c>
      <c r="CF116" s="369" t="e">
        <f>IF(CI116&lt;&gt;0,CI116/$F115*100,0)</f>
        <v>#REF!</v>
      </c>
      <c r="CG116" s="370" t="e">
        <f>CG16+CG20+CG24+CG28+CG32+CG36+CG40+CG44+CG48+CG52+CG56+CG60+CG64+CG68+CG72+CG76+CG80+CG84+CG88+CG92+CG96+CG100+CG104+CG108+CG112</f>
        <v>#REF!</v>
      </c>
      <c r="CH116" s="371" t="e">
        <f>CI116-CG116</f>
        <v>#REF!</v>
      </c>
      <c r="CI116" s="372" t="e">
        <f>CI16+CI20+CI24+CI28+CI32+CI36+CI40+CI44+CI48+CI52+CI56+CI60+CI64+CI68+CI72+CI76+CI80+CI84+CI88+CI92+CI96+CI100+CI104+CI108+CI112</f>
        <v>#REF!</v>
      </c>
      <c r="CJ116" s="369" t="e">
        <f>IF(CM116&lt;&gt;0,CM116/$F115*100,0)</f>
        <v>#REF!</v>
      </c>
      <c r="CK116" s="370" t="e">
        <f>CK16+CK20+CK24+CK28+CK32+CK36+CK40+CK44+CK48+CK52+CK56+CK60+CK64+CK68+CK72+CK76+CK80+CK84+CK88+CK92+CK96+CK100+CK104+CK108+CK112</f>
        <v>#REF!</v>
      </c>
      <c r="CL116" s="371" t="e">
        <f>CM116-CK116</f>
        <v>#REF!</v>
      </c>
      <c r="CM116" s="372" t="e">
        <f>CM16+CM20+CM24+CM28+CM32+CM36+CM40+CM44+CM48+CM52+CM56+CM60+CM64+CM68+CM72+CM76+CM80+CM84+CM88+CM92+CM96+CM100+CM104+CM108+CM112</f>
        <v>#REF!</v>
      </c>
      <c r="CN116" s="369" t="e">
        <f>IF(CQ116&lt;&gt;0,CQ116/$F115*100,0)</f>
        <v>#REF!</v>
      </c>
      <c r="CO116" s="370" t="e">
        <f>CO16+CO20+CO24+CO28+CO32+CO36+CO40+CO44+CO48+CO52+CO56+CO60+CO64+CO68+CO72+CO76+CO80+CO84+CO88+CO92+CO96+CO100+CO104+CO108+CO112</f>
        <v>#REF!</v>
      </c>
      <c r="CP116" s="371" t="e">
        <f>CQ116-CO116</f>
        <v>#REF!</v>
      </c>
      <c r="CQ116" s="372" t="e">
        <f>CQ16+CQ20+CQ24+CQ28+CQ32+CQ36+CQ40+CQ44+CQ48+CQ52+CQ56+CQ60+CQ64+CQ68+CQ72+CQ76+CQ80+CQ84+CQ88+CQ92+CQ96+CQ100+CQ104+CQ108+CQ112</f>
        <v>#REF!</v>
      </c>
      <c r="CR116" s="369" t="e">
        <f>IF(CU116&lt;&gt;0,CU116/$F115*100,0)</f>
        <v>#REF!</v>
      </c>
      <c r="CS116" s="370" t="e">
        <f>CS16+CS20+CS24+CS28+CS32+CS36+CS40+CS44+CS48+CS52+CS56+CS60+CS64+CS68+CS72+CS76+CS80+CS84+CS88+CS92+CS96+CS100+CS104+CS108+CS112</f>
        <v>#REF!</v>
      </c>
      <c r="CT116" s="371" t="e">
        <f>CU116-CS116</f>
        <v>#REF!</v>
      </c>
      <c r="CU116" s="372" t="e">
        <f>CU16+CU20+CU24+CU28+CU32+CU36+CU40+CU44+CU48+CU52+CU56+CU60+CU64+CU68+CU72+CU76+CU80+CU84+CU88+CU92+CU96+CU100+CU104+CU108+CU112</f>
        <v>#REF!</v>
      </c>
      <c r="CV116" s="369" t="e">
        <f>IF(CY116&lt;&gt;0,CY116/$F115*100,0)</f>
        <v>#REF!</v>
      </c>
      <c r="CW116" s="370" t="e">
        <f>CW16+CW20+CW24+CW28+CW32+CW36+CW40+CW44+CW48+CW52+CW56+CW60+CW64+CW68+CW72+CW76+CW80+CW84+CW88+CW92+CW96+CW100+CW104+CW108+CW112</f>
        <v>#REF!</v>
      </c>
      <c r="CX116" s="371" t="e">
        <f>CY116-CW116</f>
        <v>#REF!</v>
      </c>
      <c r="CY116" s="372" t="e">
        <f>CY16+CY20+CY24+CY28+CY32+CY36+CY40+CY44+CY48+CY52+CY56+CY60+CY64+CY68+CY72+CY76+CY80+CY84+CY88+CY92+CY96+CY100+CY104+CY108+CY112</f>
        <v>#REF!</v>
      </c>
      <c r="CZ116" s="369" t="e">
        <f>IF(DC116&lt;&gt;0,DC116/$F115*100,0)</f>
        <v>#REF!</v>
      </c>
      <c r="DA116" s="370" t="e">
        <f>DA16+DA20+DA24+DA28+DA32+DA36+DA40+DA44+DA48+DA52+DA56+DA60+DA64+DA68+DA72+DA76+DA80+DA84+DA88+DA92+DA96+DA100+DA104+DA108+DA112</f>
        <v>#REF!</v>
      </c>
      <c r="DB116" s="371" t="e">
        <f>DC116-DA116</f>
        <v>#REF!</v>
      </c>
      <c r="DC116" s="372" t="e">
        <f>DC16+DC20+DC24+DC28+DC32+DC36+DC40+DC44+DC48+DC52+DC56+DC60+DC64+DC68+DC72+DC76+DC80+DC84+DC88+DC92+DC96+DC100+DC104+DC108+DC112</f>
        <v>#REF!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60</v>
      </c>
      <c r="E117" s="430" t="s">
        <v>30</v>
      </c>
      <c r="F117" s="431">
        <f>F17+F21+F25+F29+F33+F37+F41+F45+F49+F53+F57+F61+F65+F69+F73+F77+F81+F85+F89+F93+F97+F101+F105+F109+F113</f>
        <v>243286.75</v>
      </c>
      <c r="G117" s="432">
        <f>IF(F117=0,0,F117/F$115)</f>
        <v>1.0048014613987366</v>
      </c>
      <c r="H117" s="433"/>
      <c r="I117" s="433"/>
      <c r="J117" s="433"/>
      <c r="K117" s="434"/>
      <c r="L117" s="435">
        <f>IF(O117&lt;&gt;0,O117/$F117*100,0)</f>
        <v>31.36156408024687</v>
      </c>
      <c r="M117" s="435">
        <f>M17+M21+M25+M29+M33+M37+M41+M45+M49+M53+M57+M61+M65+M69+M73+M77+M81+M85+M89+M93+M97+M101+M105+M109+M113</f>
        <v>76172.47</v>
      </c>
      <c r="N117" s="436">
        <f>O117-M117</f>
        <v>126.05999999999767</v>
      </c>
      <c r="O117" s="437">
        <f>O17+O21+O25+O29+O33+O37+O41+O45+O49+O53+O57+O61+O65+O69+O73+O77+O81+O85+O89+O93+O97+O101+O105+O109+O113</f>
        <v>76298.53</v>
      </c>
      <c r="P117" s="435">
        <f>IF(S117&lt;&gt;0,S117/$F117*100,0)</f>
        <v>56.79495903496594</v>
      </c>
      <c r="Q117" s="435">
        <f>Q17+Q21+Q25+Q29+Q33+Q37+Q41+Q45+Q49+Q53+Q57+Q61+Q65+Q69+Q73+Q77+Q81+Q85+Q89+Q93+Q97+Q101+Q105+Q109+Q113</f>
        <v>137946.31</v>
      </c>
      <c r="R117" s="436">
        <f>S117-Q117</f>
        <v>228.30000000001746</v>
      </c>
      <c r="S117" s="437">
        <f>S17+S21+S25+S29+S33+S37+S41+S45+S49+S53+S57+S61+S65+S69+S73+S77+S81+S85+S89+S93+S97+S101+S105+S109+S113</f>
        <v>138174.61000000002</v>
      </c>
      <c r="T117" s="435">
        <f>IF(W117&lt;&gt;0,W117/$F117*100,0)</f>
        <v>11.84347688478719</v>
      </c>
      <c r="U117" s="435">
        <f>U17+U21+U25+U29+U33+U37+U41+U45+U49+U53+U57+U61+U65+U69+U73+U77+U81+U85+U89+U93+U97+U101+U105+U109+U113</f>
        <v>28766</v>
      </c>
      <c r="V117" s="436">
        <f>W117-U117</f>
        <v>47.609999999996944</v>
      </c>
      <c r="W117" s="437">
        <f>W17+W21+W25+W29+W33+W37+W41+W45+W49+W53+W57+W61+W65+W69+W73+W77+W81+W85+W89+W93+W97+W101+W105+W109+W113</f>
        <v>28813.609999999997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60</v>
      </c>
      <c r="E118" s="439" t="s">
        <v>31</v>
      </c>
      <c r="F118" s="440">
        <f>F18+F22+F26+F30+F34+F38+F42+F46+F50+F54+F58+F62+F66+F70+F74+F78+F82+F86+F90+F94+F98+F102+F106+F110+F114</f>
        <v>243286.75</v>
      </c>
      <c r="G118" s="441"/>
      <c r="H118" s="442"/>
      <c r="I118" s="442"/>
      <c r="J118" s="442"/>
      <c r="K118" s="443"/>
      <c r="L118" s="444">
        <f>IF(O118&lt;&gt;0,O118/$F117*100,0)</f>
        <v>31.36156408024687</v>
      </c>
      <c r="M118" s="444">
        <f>M18+M22+M26+M30+M34+M38+M42+M46+M50+M54+M58+M62+M66+M70+M74+M78+M82+M86+M90+M94+M98+M102+M106+M110+M114</f>
        <v>76172.47</v>
      </c>
      <c r="N118" s="445">
        <f>O118-M118</f>
        <v>126.05999999999767</v>
      </c>
      <c r="O118" s="446">
        <f>O18+O22+O26+O30+O34+O38+O42+O46+O50+O54+O58+O62+O66+O70+O74+O78+O82+O86+O90+O94+O98+O102+O106+O110+O114</f>
        <v>76298.53</v>
      </c>
      <c r="P118" s="444">
        <f>IF(S118&lt;&gt;0,S118/$F117*100,0)</f>
        <v>88.15652311521282</v>
      </c>
      <c r="Q118" s="444">
        <f>Q18+Q22+Q26+Q30+Q34+Q38+Q42+Q46+Q50+Q54+Q58+Q62+Q66+Q70+Q74+Q78+Q82+Q86+Q90+Q94+Q98+Q102+Q106+Q110+Q114</f>
        <v>214118.77999999997</v>
      </c>
      <c r="R118" s="445">
        <f>S118-Q118</f>
        <v>354.36000000004424</v>
      </c>
      <c r="S118" s="446">
        <f>S18+S22+S26+S30+S34+S38+S42+S46+S50+S54+S58+S62+S66+S70+S74+S78+S82+S86+S90+S94+S98+S102+S106+S110+S114</f>
        <v>214473.14</v>
      </c>
      <c r="T118" s="444">
        <f>IF(W118&lt;&gt;0,W118/$F117*100,0)</f>
        <v>100</v>
      </c>
      <c r="U118" s="444">
        <f>U18+U22+U26+U30+U34+U38+U42+U46+U50+U54+U58+U62+U66+U70+U74+U78+U82+U86+U90+U94+U98+U102+U106+U110+U114</f>
        <v>242884.77999999997</v>
      </c>
      <c r="V118" s="445">
        <f>W118-U118</f>
        <v>401.97000000003027</v>
      </c>
      <c r="W118" s="446">
        <f>W18+W22+W26+W30+W34+W38+W42+W46+W50+W54+W58+W62+W66+W70+W74+W78+W82+W86+W90+W94+W98+W102+W106+W110+W114</f>
        <v>243286.75</v>
      </c>
      <c r="X118" s="444">
        <f>IF(AA118&lt;&gt;0,AA118/$F117*100,0)</f>
        <v>100</v>
      </c>
      <c r="Y118" s="444">
        <f>Y18+Y22+Y26+Y30+Y34+Y38+Y42+Y46+Y50+Y54+Y58+Y62+Y66+Y70+Y74+Y78+Y82+Y86+Y90+Y94+Y98+Y102+Y106+Y110+Y114</f>
        <v>242884.77999999997</v>
      </c>
      <c r="Z118" s="445">
        <f>AA118-Y118</f>
        <v>401.97000000003027</v>
      </c>
      <c r="AA118" s="446">
        <f>AA18+AA22+AA26+AA30+AA34+AA38+AA42+AA46+AA50+AA54+AA58+AA62+AA66+AA70+AA74+AA78+AA82+AA86+AA90+AA94+AA98+AA102+AA106+AA110+AA114</f>
        <v>243286.75</v>
      </c>
      <c r="AB118" s="444">
        <f>IF(AE118&lt;&gt;0,AE118/$F117*100,0)</f>
        <v>100</v>
      </c>
      <c r="AC118" s="444">
        <f>AC18+AC22+AC26+AC30+AC34+AC38+AC42+AC46+AC50+AC54+AC58+AC62+AC66+AC70+AC74+AC78+AC82+AC86+AC90+AC94+AC98+AC102+AC106+AC110+AC114</f>
        <v>242884.77999999997</v>
      </c>
      <c r="AD118" s="445">
        <f>AE118-AC118</f>
        <v>401.97000000003027</v>
      </c>
      <c r="AE118" s="446">
        <f>AE18+AE22+AE26+AE30+AE34+AE38+AE42+AE46+AE50+AE54+AE58+AE62+AE66+AE70+AE74+AE78+AE82+AE86+AE90+AE94+AE98+AE102+AE106+AE110+AE114</f>
        <v>243286.75</v>
      </c>
      <c r="AF118" s="444">
        <f>IF(AI118&lt;&gt;0,AI118/$F117*100,0)</f>
        <v>100</v>
      </c>
      <c r="AG118" s="444">
        <f>AG18+AG22+AG26+AG30+AG34+AG38+AG42+AG46+AG50+AG54+AG58+AG62+AG66+AG70+AG74+AG78+AG82+AG86+AG90+AG94+AG98+AG102+AG106+AG110+AG114</f>
        <v>242884.77999999997</v>
      </c>
      <c r="AH118" s="445">
        <f>AI118-AG118</f>
        <v>401.97000000003027</v>
      </c>
      <c r="AI118" s="446">
        <f>AI18+AI22+AI26+AI30+AI34+AI38+AI42+AI46+AI50+AI54+AI58+AI62+AI66+AI70+AI74+AI78+AI82+AI86+AI90+AI94+AI98+AI102+AI106+AI110+AI114</f>
        <v>243286.75</v>
      </c>
      <c r="AJ118" s="444">
        <f>IF(AM118&lt;&gt;0,AM118/$F117*100,0)</f>
        <v>100</v>
      </c>
      <c r="AK118" s="444">
        <f>AK18+AK22+AK26+AK30+AK34+AK38+AK42+AK46+AK50+AK54+AK58+AK62+AK66+AK70+AK74+AK78+AK82+AK86+AK90+AK94+AK98+AK102+AK106+AK110+AK114</f>
        <v>242884.77999999997</v>
      </c>
      <c r="AL118" s="445">
        <f>AM118-AK118</f>
        <v>401.97000000003027</v>
      </c>
      <c r="AM118" s="446">
        <f>AM18+AM22+AM26+AM30+AM34+AM38+AM42+AM46+AM50+AM54+AM58+AM62+AM66+AM70+AM74+AM78+AM82+AM86+AM90+AM94+AM98+AM102+AM106+AM110+AM114</f>
        <v>243286.75</v>
      </c>
      <c r="AN118" s="444">
        <f>IF(AQ118&lt;&gt;0,AQ118/$F117*100,0)</f>
        <v>100</v>
      </c>
      <c r="AO118" s="444">
        <f>AO18+AO22+AO26+AO30+AO34+AO38+AO42+AO46+AO50+AO54+AO58+AO62+AO66+AO70+AO74+AO78+AO82+AO86+AO90+AO94+AO98+AO102+AO106+AO110+AO114</f>
        <v>242884.77999999997</v>
      </c>
      <c r="AP118" s="445">
        <f>AQ118-AO118</f>
        <v>401.97000000003027</v>
      </c>
      <c r="AQ118" s="446">
        <f>AQ18+AQ22+AQ26+AQ30+AQ34+AQ38+AQ42+AQ46+AQ50+AQ54+AQ58+AQ62+AQ66+AQ70+AQ74+AQ78+AQ82+AQ86+AQ90+AQ94+AQ98+AQ102+AQ106+AQ110+AQ114</f>
        <v>243286.75</v>
      </c>
      <c r="AR118" s="444">
        <f>IF(AU118&lt;&gt;0,AU118/$F117*100,0)</f>
        <v>100</v>
      </c>
      <c r="AS118" s="444">
        <f>AS18+AS22+AS26+AS30+AS34+AS38+AS42+AS46+AS50+AS54+AS58+AS62+AS66+AS70+AS74+AS78+AS82+AS86+AS90+AS94+AS98+AS102+AS106+AS110+AS114</f>
        <v>242884.77999999997</v>
      </c>
      <c r="AT118" s="445">
        <f>AU118-AS118</f>
        <v>401.97000000003027</v>
      </c>
      <c r="AU118" s="446">
        <f>AU18+AU22+AU26+AU30+AU34+AU38+AU42+AU46+AU50+AU54+AU58+AU62+AU66+AU70+AU74+AU78+AU82+AU86+AU90+AU94+AU98+AU102+AU106+AU110+AU114</f>
        <v>243286.75</v>
      </c>
      <c r="AV118" s="444">
        <f>IF(AY118&lt;&gt;0,AY118/$F117*100,0)</f>
        <v>100</v>
      </c>
      <c r="AW118" s="444">
        <f>AW18+AW22+AW26+AW30+AW34+AW38+AW42+AW46+AW50+AW54+AW58+AW62+AW66+AW70+AW74+AW78+AW82+AW86+AW90+AW94+AW98+AW102+AW106+AW110+AW114</f>
        <v>242884.77999999997</v>
      </c>
      <c r="AX118" s="445">
        <f>AY118-AW118</f>
        <v>401.97000000003027</v>
      </c>
      <c r="AY118" s="446">
        <f>AY18+AY22+AY26+AY30+AY34+AY38+AY42+AY46+AY50+AY54+AY58+AY62+AY66+AY70+AY74+AY78+AY82+AY86+AY90+AY94+AY98+AY102+AY106+AY110+AY114</f>
        <v>243286.75</v>
      </c>
      <c r="AZ118" s="444">
        <f>IF(BC118&lt;&gt;0,BC118/$F117*100,0)</f>
        <v>100</v>
      </c>
      <c r="BA118" s="444">
        <f>BA18+BA22+BA26+BA30+BA34+BA38+BA42+BA46+BA50+BA54+BA58+BA62+BA66+BA70+BA74+BA78+BA82+BA86+BA90+BA94+BA98+BA102+BA106+BA110+BA114</f>
        <v>242884.77999999997</v>
      </c>
      <c r="BB118" s="445">
        <f>BC118-BA118</f>
        <v>401.97000000003027</v>
      </c>
      <c r="BC118" s="446">
        <f>BC18+BC22+BC26+BC30+BC34+BC38+BC42+BC46+BC50+BC54+BC58+BC62+BC66+BC70+BC74+BC78+BC82+BC86+BC90+BC94+BC98+BC102+BC106+BC110+BC114</f>
        <v>243286.75</v>
      </c>
      <c r="BD118" s="444">
        <f>IF(BG118&lt;&gt;0,BG118/$F117*100,0)</f>
        <v>100</v>
      </c>
      <c r="BE118" s="444">
        <f>BE18+BE22+BE26+BE30+BE34+BE38+BE42+BE46+BE50+BE54+BE58+BE62+BE66+BE70+BE74+BE78+BE82+BE86+BE90+BE94+BE98+BE102+BE106+BE110+BE114</f>
        <v>242884.77999999997</v>
      </c>
      <c r="BF118" s="445">
        <f>BG118-BE118</f>
        <v>401.97000000003027</v>
      </c>
      <c r="BG118" s="446">
        <f>BG18+BG22+BG26+BG30+BG34+BG38+BG42+BG46+BG50+BG54+BG58+BG62+BG66+BG70+BG74+BG78+BG82+BG86+BG90+BG94+BG98+BG102+BG106+BG110+BG114</f>
        <v>243286.75</v>
      </c>
      <c r="BH118" s="444">
        <f>IF(BK118&lt;&gt;0,BK118/$F117*100,0)</f>
        <v>100</v>
      </c>
      <c r="BI118" s="444">
        <f>BI18+BI22+BI26+BI30+BI34+BI38+BI42+BI46+BI50+BI54+BI58+BI62+BI66+BI70+BI74+BI78+BI82+BI86+BI90+BI94+BI98+BI102+BI106+BI110+BI114</f>
        <v>242884.77999999997</v>
      </c>
      <c r="BJ118" s="445">
        <f>BK118-BI118</f>
        <v>401.97000000003027</v>
      </c>
      <c r="BK118" s="446">
        <f>BK18+BK22+BK26+BK30+BK34+BK38+BK42+BK46+BK50+BK54+BK58+BK62+BK66+BK70+BK74+BK78+BK82+BK86+BK90+BK94+BK98+BK102+BK106+BK110+BK114</f>
        <v>243286.75</v>
      </c>
      <c r="BL118" s="444">
        <f>IF(BO118&lt;&gt;0,BO118/$F117*100,0)</f>
        <v>100</v>
      </c>
      <c r="BM118" s="444">
        <f>BM18+BM22+BM26+BM30+BM34+BM38+BM42+BM46+BM50+BM54+BM58+BM62+BM66+BM70+BM74+BM78+BM82+BM86+BM90+BM94+BM98+BM102+BM106+BM110+BM114</f>
        <v>242884.77999999997</v>
      </c>
      <c r="BN118" s="445">
        <f>BO118-BM118</f>
        <v>401.97000000003027</v>
      </c>
      <c r="BO118" s="446">
        <f>BO18+BO22+BO26+BO30+BO34+BO38+BO42+BO46+BO50+BO54+BO58+BO62+BO66+BO70+BO74+BO78+BO82+BO86+BO90+BO94+BO98+BO102+BO106+BO110+BO114</f>
        <v>243286.75</v>
      </c>
      <c r="BP118" s="444">
        <f>IF(BS118&lt;&gt;0,BS118/$F117*100,0)</f>
        <v>100</v>
      </c>
      <c r="BQ118" s="444">
        <f>BQ18+BQ22+BQ26+BQ30+BQ34+BQ38+BQ42+BQ46+BQ50+BQ54+BQ58+BQ62+BQ66+BQ70+BQ74+BQ78+BQ82+BQ86+BQ90+BQ94+BQ98+BQ102+BQ106+BQ110+BQ114</f>
        <v>242884.77999999997</v>
      </c>
      <c r="BR118" s="445">
        <f>BS118-BQ118</f>
        <v>401.97000000003027</v>
      </c>
      <c r="BS118" s="446">
        <f>BS18+BS22+BS26+BS30+BS34+BS38+BS42+BS46+BS50+BS54+BS58+BS62+BS66+BS70+BS74+BS78+BS82+BS86+BS90+BS94+BS98+BS102+BS106+BS110+BS114</f>
        <v>243286.75</v>
      </c>
      <c r="BT118" s="444">
        <f>IF(BW118&lt;&gt;0,BW118/$F117*100,0)</f>
        <v>100</v>
      </c>
      <c r="BU118" s="444">
        <f>BU18+BU22+BU26+BU30+BU34+BU38+BU42+BU46+BU50+BU54+BU58+BU62+BU66+BU70+BU74+BU78+BU82+BU86+BU90+BU94+BU98+BU102+BU106+BU110+BU114</f>
        <v>242884.77999999997</v>
      </c>
      <c r="BV118" s="445">
        <f>BW118-BU118</f>
        <v>401.97000000003027</v>
      </c>
      <c r="BW118" s="446">
        <f>BW18+BW22+BW26+BW30+BW34+BW38+BW42+BW46+BW50+BW54+BW58+BW62+BW66+BW70+BW74+BW78+BW82+BW86+BW90+BW94+BW98+BW102+BW106+BW110+BW114</f>
        <v>243286.75</v>
      </c>
      <c r="BX118" s="444">
        <f>IF(CA118&lt;&gt;0,CA118/$F117*100,0)</f>
        <v>100</v>
      </c>
      <c r="BY118" s="444">
        <f>BY18+BY22+BY26+BY30+BY34+BY38+BY42+BY46+BY50+BY54+BY58+BY62+BY66+BY70+BY74+BY78+BY82+BY86+BY90+BY94+BY98+BY102+BY106+BY110+BY114</f>
        <v>242884.77999999997</v>
      </c>
      <c r="BZ118" s="445">
        <f>CA118-BY118</f>
        <v>401.97000000003027</v>
      </c>
      <c r="CA118" s="446">
        <f>CA18+CA22+CA26+CA30+CA34+CA38+CA42+CA46+CA50+CA54+CA58+CA62+CA66+CA70+CA74+CA78+CA82+CA86+CA90+CA94+CA98+CA102+CA106+CA110+CA114</f>
        <v>243286.75</v>
      </c>
      <c r="CB118" s="444">
        <f>IF(CE118&lt;&gt;0,CE118/$F117*100,0)</f>
        <v>100</v>
      </c>
      <c r="CC118" s="444">
        <f>CC18+CC22+CC26+CC30+CC34+CC38+CC42+CC46+CC50+CC54+CC58+CC62+CC66+CC70+CC74+CC78+CC82+CC86+CC90+CC94+CC98+CC102+CC106+CC110+CC114</f>
        <v>242884.77999999997</v>
      </c>
      <c r="CD118" s="445">
        <f>CE118-CC118</f>
        <v>401.97000000003027</v>
      </c>
      <c r="CE118" s="446">
        <f>CE18+CE22+CE26+CE30+CE34+CE38+CE42+CE46+CE50+CE54+CE58+CE62+CE66+CE70+CE74+CE78+CE82+CE86+CE90+CE94+CE98+CE102+CE106+CE110+CE114</f>
        <v>243286.75</v>
      </c>
      <c r="CF118" s="444">
        <f>IF(CI118&lt;&gt;0,CI118/$F117*100,0)</f>
        <v>100</v>
      </c>
      <c r="CG118" s="444">
        <f>CG18+CG22+CG26+CG30+CG34+CG38+CG42+CG46+CG50+CG54+CG58+CG62+CG66+CG70+CG74+CG78+CG82+CG86+CG90+CG94+CG98+CG102+CG106+CG110+CG114</f>
        <v>242884.77999999997</v>
      </c>
      <c r="CH118" s="445">
        <f>CI118-CG118</f>
        <v>401.97000000003027</v>
      </c>
      <c r="CI118" s="446">
        <f>CI18+CI22+CI26+CI30+CI34+CI38+CI42+CI46+CI50+CI54+CI58+CI62+CI66+CI70+CI74+CI78+CI82+CI86+CI90+CI94+CI98+CI102+CI106+CI110+CI114</f>
        <v>243286.75</v>
      </c>
      <c r="CJ118" s="444">
        <f>IF(CM118&lt;&gt;0,CM118/$F117*100,0)</f>
        <v>100</v>
      </c>
      <c r="CK118" s="444">
        <f>CK18+CK22+CK26+CK30+CK34+CK38+CK42+CK46+CK50+CK54+CK58+CK62+CK66+CK70+CK74+CK78+CK82+CK86+CK90+CK94+CK98+CK102+CK106+CK110+CK114</f>
        <v>242884.77999999997</v>
      </c>
      <c r="CL118" s="445">
        <f>CM118-CK118</f>
        <v>401.97000000003027</v>
      </c>
      <c r="CM118" s="446">
        <f>CM18+CM22+CM26+CM30+CM34+CM38+CM42+CM46+CM50+CM54+CM58+CM62+CM66+CM70+CM74+CM78+CM82+CM86+CM90+CM94+CM98+CM102+CM106+CM110+CM114</f>
        <v>243286.75</v>
      </c>
      <c r="CN118" s="444">
        <f>IF(CQ118&lt;&gt;0,CQ118/$F117*100,0)</f>
        <v>100</v>
      </c>
      <c r="CO118" s="444">
        <f>CO18+CO22+CO26+CO30+CO34+CO38+CO42+CO46+CO50+CO54+CO58+CO62+CO66+CO70+CO74+CO78+CO82+CO86+CO90+CO94+CO98+CO102+CO106+CO110+CO114</f>
        <v>242884.77999999997</v>
      </c>
      <c r="CP118" s="445">
        <f>CQ118-CO118</f>
        <v>401.97000000003027</v>
      </c>
      <c r="CQ118" s="446">
        <f>CQ18+CQ22+CQ26+CQ30+CQ34+CQ38+CQ42+CQ46+CQ50+CQ54+CQ58+CQ62+CQ66+CQ70+CQ74+CQ78+CQ82+CQ86+CQ90+CQ94+CQ98+CQ102+CQ106+CQ110+CQ114</f>
        <v>243286.75</v>
      </c>
      <c r="CR118" s="444">
        <f>IF(CU118&lt;&gt;0,CU118/$F117*100,0)</f>
        <v>100</v>
      </c>
      <c r="CS118" s="444">
        <f>CS18+CS22+CS26+CS30+CS34+CS38+CS42+CS46+CS50+CS54+CS58+CS62+CS66+CS70+CS74+CS78+CS82+CS86+CS90+CS94+CS98+CS102+CS106+CS110+CS114</f>
        <v>242884.77999999997</v>
      </c>
      <c r="CT118" s="445">
        <f>CU118-CS118</f>
        <v>401.97000000003027</v>
      </c>
      <c r="CU118" s="446">
        <f>CU18+CU22+CU26+CU30+CU34+CU38+CU42+CU46+CU50+CU54+CU58+CU62+CU66+CU70+CU74+CU78+CU82+CU86+CU90+CU94+CU98+CU102+CU106+CU110+CU114</f>
        <v>243286.75</v>
      </c>
      <c r="CV118" s="444">
        <f>IF(CY118&lt;&gt;0,CY118/$F117*100,0)</f>
        <v>100</v>
      </c>
      <c r="CW118" s="444">
        <f>CW18+CW22+CW26+CW30+CW34+CW38+CW42+CW46+CW50+CW54+CW58+CW62+CW66+CW70+CW74+CW78+CW82+CW86+CW90+CW94+CW98+CW102+CW106+CW110+CW114</f>
        <v>242884.77999999997</v>
      </c>
      <c r="CX118" s="445">
        <f>CY118-CW118</f>
        <v>401.97000000003027</v>
      </c>
      <c r="CY118" s="446">
        <f>CY18+CY22+CY26+CY30+CY34+CY38+CY42+CY46+CY50+CY54+CY58+CY62+CY66+CY70+CY74+CY78+CY82+CY86+CY90+CY94+CY98+CY102+CY106+CY110+CY114</f>
        <v>243286.75</v>
      </c>
      <c r="CZ118" s="444">
        <f>IF(DC118&lt;&gt;0,DC118/$F117*100,0)</f>
        <v>100</v>
      </c>
      <c r="DA118" s="444">
        <f>DA18+DA22+DA26+DA30+DA34+DA38+DA42+DA46+DA50+DA54+DA58+DA62+DA66+DA70+DA74+DA78+DA82+DA86+DA90+DA94+DA98+DA102+DA106+DA110+DA114</f>
        <v>242884.77999999997</v>
      </c>
      <c r="DB118" s="445">
        <f>DC118-DA118</f>
        <v>401.97000000003027</v>
      </c>
      <c r="DC118" s="446">
        <f>DC18+DC22+DC26+DC30+DC34+DC38+DC42+DC46+DC50+DC54+DC58+DC62+DC66+DC70+DC74+DC78+DC82+DC86+DC90+DC94+DC98+DC102+DC106+DC110+DC114</f>
        <v>243286.75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68</v>
      </c>
      <c r="E119" s="151" t="s">
        <v>54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31.5121</v>
      </c>
      <c r="M119" s="155"/>
      <c r="N119" s="156"/>
      <c r="O119" s="157"/>
      <c r="P119" s="447">
        <f>IF($F115&lt;&gt;0,ROUND(S118/$F115*100,4),0)</f>
        <v>88.5798</v>
      </c>
      <c r="Q119" s="155"/>
      <c r="R119" s="156"/>
      <c r="S119" s="157"/>
      <c r="T119" s="447">
        <f>IF($F115&lt;&gt;0,ROUND(W118/$F115*100,4),0)</f>
        <v>100.4801</v>
      </c>
      <c r="U119" s="155"/>
      <c r="V119" s="156"/>
      <c r="W119" s="157"/>
      <c r="X119" s="447">
        <f>IF($F115&lt;&gt;0,ROUND(AA118/$F115*100,4),0)</f>
        <v>100.4801</v>
      </c>
      <c r="Y119" s="155"/>
      <c r="Z119" s="156"/>
      <c r="AA119" s="157"/>
      <c r="AB119" s="447">
        <f>IF($F115&lt;&gt;0,ROUND(AE118/$F115*100,4),0)</f>
        <v>100.4801</v>
      </c>
      <c r="AC119" s="155"/>
      <c r="AD119" s="156"/>
      <c r="AE119" s="157"/>
      <c r="AF119" s="447">
        <f>IF($F115&lt;&gt;0,ROUND(AI118/$F115*100,4),0)</f>
        <v>100.4801</v>
      </c>
      <c r="AG119" s="155"/>
      <c r="AH119" s="156"/>
      <c r="AI119" s="157"/>
      <c r="AJ119" s="447">
        <f>IF($F115&lt;&gt;0,ROUND(AM118/$F115*100,4),0)</f>
        <v>100.4801</v>
      </c>
      <c r="AK119" s="155"/>
      <c r="AL119" s="156"/>
      <c r="AM119" s="157"/>
      <c r="AN119" s="447">
        <f>IF($F115&lt;&gt;0,ROUND(AQ118/$F115*100,4),0)</f>
        <v>100.4801</v>
      </c>
      <c r="AO119" s="155"/>
      <c r="AP119" s="156"/>
      <c r="AQ119" s="157"/>
      <c r="AR119" s="447">
        <f>IF($F115&lt;&gt;0,ROUND(AU118/$F115*100,4),0)</f>
        <v>100.4801</v>
      </c>
      <c r="AS119" s="155"/>
      <c r="AT119" s="156"/>
      <c r="AU119" s="157"/>
      <c r="AV119" s="447">
        <f>IF($F115&lt;&gt;0,ROUND(AY118/$F115*100,4),0)</f>
        <v>100.4801</v>
      </c>
      <c r="AW119" s="155"/>
      <c r="AX119" s="156"/>
      <c r="AY119" s="157"/>
      <c r="AZ119" s="447">
        <f>IF($F115&lt;&gt;0,ROUND(BC118/$F115*100,4),0)</f>
        <v>100.4801</v>
      </c>
      <c r="BA119" s="155"/>
      <c r="BB119" s="156"/>
      <c r="BC119" s="157"/>
      <c r="BD119" s="447">
        <f>IF($F115&lt;&gt;0,ROUND(BG118/$F115*100,4),0)</f>
        <v>100.4801</v>
      </c>
      <c r="BE119" s="155"/>
      <c r="BF119" s="156"/>
      <c r="BG119" s="157"/>
      <c r="BH119" s="447">
        <f>IF($F115&lt;&gt;0,ROUND(BK118/$F115*100,4),0)</f>
        <v>100.4801</v>
      </c>
      <c r="BI119" s="155"/>
      <c r="BJ119" s="156"/>
      <c r="BK119" s="157"/>
      <c r="BL119" s="447">
        <f>IF($F115&lt;&gt;0,ROUND(BO118/$F115*100,4),0)</f>
        <v>100.4801</v>
      </c>
      <c r="BM119" s="155"/>
      <c r="BN119" s="156"/>
      <c r="BO119" s="157"/>
      <c r="BP119" s="447">
        <f>IF($F115&lt;&gt;0,ROUND(BS118/$F115*100,4),0)</f>
        <v>100.4801</v>
      </c>
      <c r="BQ119" s="155"/>
      <c r="BR119" s="156"/>
      <c r="BS119" s="157"/>
      <c r="BT119" s="447">
        <f>IF($F115&lt;&gt;0,ROUND(BW118/$F115*100,4),0)</f>
        <v>100.4801</v>
      </c>
      <c r="BU119" s="155"/>
      <c r="BV119" s="156"/>
      <c r="BW119" s="157"/>
      <c r="BX119" s="447">
        <f>IF($F115&lt;&gt;0,ROUND(CA118/$F115*100,4),0)</f>
        <v>100.4801</v>
      </c>
      <c r="BY119" s="155"/>
      <c r="BZ119" s="156"/>
      <c r="CA119" s="157"/>
      <c r="CB119" s="447">
        <f>IF($F115&lt;&gt;0,ROUND(CE118/$F115*100,4),0)</f>
        <v>100.4801</v>
      </c>
      <c r="CC119" s="155"/>
      <c r="CD119" s="156"/>
      <c r="CE119" s="157"/>
      <c r="CF119" s="447">
        <f>IF($F115&lt;&gt;0,ROUND(CI118/$F115*100,4),0)</f>
        <v>100.4801</v>
      </c>
      <c r="CG119" s="155"/>
      <c r="CH119" s="156"/>
      <c r="CI119" s="157"/>
      <c r="CJ119" s="447">
        <f>IF($F115&lt;&gt;0,ROUND(CM118/$F115*100,4),0)</f>
        <v>100.4801</v>
      </c>
      <c r="CK119" s="155"/>
      <c r="CL119" s="156"/>
      <c r="CM119" s="157"/>
      <c r="CN119" s="447">
        <f>IF($F115&lt;&gt;0,ROUND(CQ118/$F115*100,4),0)</f>
        <v>100.4801</v>
      </c>
      <c r="CO119" s="155"/>
      <c r="CP119" s="156"/>
      <c r="CQ119" s="157"/>
      <c r="CR119" s="447">
        <f>IF($F115&lt;&gt;0,ROUND(CU118/$F115*100,4),0)</f>
        <v>100.4801</v>
      </c>
      <c r="CS119" s="155"/>
      <c r="CT119" s="156"/>
      <c r="CU119" s="157"/>
      <c r="CV119" s="447">
        <f>IF($F115&lt;&gt;0,ROUND(CY118/$F115*100,4),0)</f>
        <v>100.4801</v>
      </c>
      <c r="CW119" s="155"/>
      <c r="CX119" s="156"/>
      <c r="CY119" s="157"/>
      <c r="CZ119" s="447">
        <f>IF($F115&lt;&gt;0,ROUND(DC118/$F115*100,4),0)</f>
        <v>100.4801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37</v>
      </c>
      <c r="C121" s="185" t="s">
        <v>1</v>
      </c>
      <c r="D121" s="186"/>
      <c r="E121" s="184"/>
      <c r="F121" s="345">
        <f>F115-F117-F123</f>
        <v>-1162.5499999999884</v>
      </c>
      <c r="G121" s="346">
        <f>IF(F121=0,0,F121/F$115)</f>
        <v>-0.004801461398736633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38</v>
      </c>
      <c r="C123" s="186" t="s">
        <v>61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38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69</v>
      </c>
      <c r="C128" s="200" t="s">
        <v>70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 t="e">
        <f>IF(AB118=0,0,((AB118*AE126)/AB116))</f>
        <v>#REF!</v>
      </c>
      <c r="AF128" s="193"/>
      <c r="AG128" s="194"/>
      <c r="AH128" s="204"/>
      <c r="AI128" s="458" t="e">
        <f>IF(AF118=0,0,((AF118*AI126)/AF116))</f>
        <v>#REF!</v>
      </c>
      <c r="AJ128" s="193"/>
      <c r="AK128" s="194"/>
      <c r="AL128" s="204"/>
      <c r="AM128" s="458" t="e">
        <f>IF(AJ118=0,0,((AJ118*AM126)/AJ116))</f>
        <v>#REF!</v>
      </c>
      <c r="AN128" s="193"/>
      <c r="AO128" s="194"/>
      <c r="AP128" s="204"/>
      <c r="AQ128" s="458" t="e">
        <f>IF(AN118=0,0,((AN118*AQ126)/AN116))</f>
        <v>#REF!</v>
      </c>
      <c r="AR128" s="193"/>
      <c r="AS128" s="194"/>
      <c r="AT128" s="204"/>
      <c r="AU128" s="458" t="e">
        <f>IF(AR118=0,0,((AR118*AU126)/AR116))</f>
        <v>#REF!</v>
      </c>
      <c r="AV128" s="193"/>
      <c r="AW128" s="194"/>
      <c r="AX128" s="204"/>
      <c r="AY128" s="458" t="e">
        <f>IF(AV118=0,0,((AV118*AY126)/AV116))</f>
        <v>#REF!</v>
      </c>
      <c r="AZ128" s="193"/>
      <c r="BA128" s="194"/>
      <c r="BB128" s="204"/>
      <c r="BC128" s="458" t="e">
        <f>IF(AZ118=0,0,((AZ118*BC126)/AZ116))</f>
        <v>#REF!</v>
      </c>
      <c r="BD128" s="193"/>
      <c r="BE128" s="194"/>
      <c r="BF128" s="204"/>
      <c r="BG128" s="458" t="e">
        <f>IF(BD118=0,0,((BD118*BG126)/BD116))</f>
        <v>#REF!</v>
      </c>
      <c r="BH128" s="193"/>
      <c r="BI128" s="194"/>
      <c r="BJ128" s="204"/>
      <c r="BK128" s="458" t="e">
        <f>IF(BH118=0,0,((BH118*BK126)/BH116))</f>
        <v>#REF!</v>
      </c>
      <c r="BL128" s="193"/>
      <c r="BM128" s="194"/>
      <c r="BN128" s="204"/>
      <c r="BO128" s="458" t="e">
        <f>IF(BL118=0,0,((BL118*BO126)/BL116))</f>
        <v>#REF!</v>
      </c>
      <c r="BP128" s="193"/>
      <c r="BQ128" s="194"/>
      <c r="BR128" s="204"/>
      <c r="BS128" s="458" t="e">
        <f>IF(BP118=0,0,((BP118*BS126)/BP116))</f>
        <v>#REF!</v>
      </c>
      <c r="BT128" s="193"/>
      <c r="BU128" s="194"/>
      <c r="BV128" s="204"/>
      <c r="BW128" s="458" t="e">
        <f>IF(BT118=0,0,((BT118*BW126)/BT116))</f>
        <v>#REF!</v>
      </c>
      <c r="BX128" s="193"/>
      <c r="BY128" s="194"/>
      <c r="BZ128" s="204"/>
      <c r="CA128" s="458" t="e">
        <f>IF(BX118=0,0,((BX118*CA126)/BX116))</f>
        <v>#REF!</v>
      </c>
      <c r="CB128" s="193"/>
      <c r="CC128" s="194"/>
      <c r="CD128" s="204"/>
      <c r="CE128" s="458" t="e">
        <f>IF(CB118=0,0,((CB118*CE126)/CB116))</f>
        <v>#REF!</v>
      </c>
      <c r="CF128" s="193"/>
      <c r="CG128" s="194"/>
      <c r="CH128" s="204"/>
      <c r="CI128" s="458" t="e">
        <f>IF(CF118=0,0,((CF118*CI126)/CF116))</f>
        <v>#REF!</v>
      </c>
      <c r="CJ128" s="193"/>
      <c r="CK128" s="194"/>
      <c r="CL128" s="204"/>
      <c r="CM128" s="458" t="e">
        <f>IF(CJ118=0,0,((CJ118*CM126)/CJ116))</f>
        <v>#REF!</v>
      </c>
      <c r="CN128" s="193"/>
      <c r="CO128" s="194"/>
      <c r="CP128" s="204"/>
      <c r="CQ128" s="458" t="e">
        <f>IF(CN118=0,0,((CN118*CQ126)/CN116))</f>
        <v>#REF!</v>
      </c>
      <c r="CR128" s="193"/>
      <c r="CS128" s="194"/>
      <c r="CT128" s="204"/>
      <c r="CU128" s="458" t="e">
        <f>IF(CR118=0,0,((CR118*CU126)/CR116))</f>
        <v>#REF!</v>
      </c>
      <c r="CV128" s="193"/>
      <c r="CW128" s="194"/>
      <c r="CX128" s="204"/>
      <c r="CY128" s="458" t="e">
        <f>IF(CV118=0,0,((CV118*CY126)/CV116))</f>
        <v>#REF!</v>
      </c>
      <c r="CZ128" s="193"/>
      <c r="DA128" s="194"/>
      <c r="DB128" s="204"/>
      <c r="DC128" s="458" t="e">
        <f>IF(CZ118=0,0,((CZ118*DC126)/CZ116))</f>
        <v>#REF!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71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 t="e">
        <f>AE128-AE126</f>
        <v>#REF!</v>
      </c>
      <c r="AF130" s="193"/>
      <c r="AG130" s="194"/>
      <c r="AH130" s="204"/>
      <c r="AI130" s="458" t="e">
        <f>AI128-AI126</f>
        <v>#REF!</v>
      </c>
      <c r="AJ130" s="193"/>
      <c r="AK130" s="194"/>
      <c r="AL130" s="204"/>
      <c r="AM130" s="458" t="e">
        <f>AM128-AM126</f>
        <v>#REF!</v>
      </c>
      <c r="AN130" s="193"/>
      <c r="AO130" s="194"/>
      <c r="AP130" s="204"/>
      <c r="AQ130" s="458" t="e">
        <f>AQ128-AQ126</f>
        <v>#REF!</v>
      </c>
      <c r="AR130" s="193"/>
      <c r="AS130" s="194"/>
      <c r="AT130" s="204"/>
      <c r="AU130" s="458" t="e">
        <f>AU128-AU126</f>
        <v>#REF!</v>
      </c>
      <c r="AV130" s="193"/>
      <c r="AW130" s="194"/>
      <c r="AX130" s="204"/>
      <c r="AY130" s="458" t="e">
        <f>AY128-AY126</f>
        <v>#REF!</v>
      </c>
      <c r="AZ130" s="193"/>
      <c r="BA130" s="194"/>
      <c r="BB130" s="204"/>
      <c r="BC130" s="458" t="e">
        <f>BC128-BC126</f>
        <v>#REF!</v>
      </c>
      <c r="BD130" s="193"/>
      <c r="BE130" s="194"/>
      <c r="BF130" s="204"/>
      <c r="BG130" s="458" t="e">
        <f>BG128-BG126</f>
        <v>#REF!</v>
      </c>
      <c r="BH130" s="193"/>
      <c r="BI130" s="194"/>
      <c r="BJ130" s="204"/>
      <c r="BK130" s="458" t="e">
        <f>BK128-BK126</f>
        <v>#REF!</v>
      </c>
      <c r="BL130" s="193"/>
      <c r="BM130" s="194"/>
      <c r="BN130" s="204"/>
      <c r="BO130" s="458" t="e">
        <f>BO128-BO126</f>
        <v>#REF!</v>
      </c>
      <c r="BP130" s="193"/>
      <c r="BQ130" s="194"/>
      <c r="BR130" s="204"/>
      <c r="BS130" s="458" t="e">
        <f>BS128-BS126</f>
        <v>#REF!</v>
      </c>
      <c r="BT130" s="193"/>
      <c r="BU130" s="194"/>
      <c r="BV130" s="204"/>
      <c r="BW130" s="458" t="e">
        <f>BW128-BW126</f>
        <v>#REF!</v>
      </c>
      <c r="BX130" s="193"/>
      <c r="BY130" s="194"/>
      <c r="BZ130" s="204"/>
      <c r="CA130" s="458" t="e">
        <f>CA128-CA126</f>
        <v>#REF!</v>
      </c>
      <c r="CB130" s="193"/>
      <c r="CC130" s="194"/>
      <c r="CD130" s="204"/>
      <c r="CE130" s="458" t="e">
        <f>CE128-CE126</f>
        <v>#REF!</v>
      </c>
      <c r="CF130" s="193"/>
      <c r="CG130" s="194"/>
      <c r="CH130" s="204"/>
      <c r="CI130" s="458" t="e">
        <f>CI128-CI126</f>
        <v>#REF!</v>
      </c>
      <c r="CJ130" s="193"/>
      <c r="CK130" s="194"/>
      <c r="CL130" s="204"/>
      <c r="CM130" s="458" t="e">
        <f>CM128-CM126</f>
        <v>#REF!</v>
      </c>
      <c r="CN130" s="193"/>
      <c r="CO130" s="194"/>
      <c r="CP130" s="204"/>
      <c r="CQ130" s="458" t="e">
        <f>CQ128-CQ126</f>
        <v>#REF!</v>
      </c>
      <c r="CR130" s="193"/>
      <c r="CS130" s="194"/>
      <c r="CT130" s="204"/>
      <c r="CU130" s="458" t="e">
        <f>CU128-CU126</f>
        <v>#REF!</v>
      </c>
      <c r="CV130" s="193"/>
      <c r="CW130" s="194"/>
      <c r="CX130" s="204"/>
      <c r="CY130" s="458" t="e">
        <f>CY128-CY126</f>
        <v>#REF!</v>
      </c>
      <c r="CZ130" s="193"/>
      <c r="DA130" s="194"/>
      <c r="DB130" s="204"/>
      <c r="DC130" s="458" t="e">
        <f>DC128-DC126</f>
        <v>#REF!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80" r:id="rId1"/>
  <headerFooter alignWithMargins="0">
    <oddFooter>&amp;L&amp;9 41.211 v003   micro&amp;R&amp;9&amp;P</oddFooter>
  </headerFooter>
  <rowBreaks count="2" manualBreakCount="2">
    <brk id="54" min="1" max="106" man="1"/>
    <brk id="94" min="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p949403</dc:creator>
  <cp:keywords/>
  <dc:description/>
  <cp:lastModifiedBy>Reinaldo</cp:lastModifiedBy>
  <cp:lastPrinted>2018-07-03T19:33:07Z</cp:lastPrinted>
  <dcterms:created xsi:type="dcterms:W3CDTF">2001-05-13T11:25:36Z</dcterms:created>
  <dcterms:modified xsi:type="dcterms:W3CDTF">2018-07-03T19:33:25Z</dcterms:modified>
  <cp:category/>
  <cp:version/>
  <cp:contentType/>
  <cp:contentStatus/>
</cp:coreProperties>
</file>